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65"/>
  </bookViews>
  <sheets>
    <sheet name="נספח 1" sheetId="1" r:id="rId1"/>
    <sheet name="נספח 2" sheetId="2" r:id="rId2"/>
    <sheet name="נספח 3" sheetId="3" r:id="rId3"/>
    <sheet name="אקסלנס גמל" sheetId="4" r:id="rId4"/>
    <sheet name="אקסלנס גמל 15%" sheetId="5" r:id="rId5"/>
    <sheet name="אקסלנס גמל 50%" sheetId="6" r:id="rId6"/>
    <sheet name="אקסלנס גמל מניות" sheetId="7" r:id="rId7"/>
    <sheet name="אקסלנס גמל אג&quot;ח עד 20% מניות" sheetId="8" r:id="rId8"/>
    <sheet name="אקסלנס גמל אג&quot;ח קונצרני עד 20% " sheetId="9" r:id="rId9"/>
    <sheet name="אקסלנס גמל יסודות" sheetId="10" r:id="rId10"/>
    <sheet name="אקסלנס גמל שקלי" sheetId="11" r:id="rId11"/>
    <sheet name="אקסלנס גמל צמוד מדד" sheetId="12" r:id="rId12"/>
    <sheet name="אקסלנס גמל מטח" sheetId="13" r:id="rId13"/>
    <sheet name="אקסלנס גמל חו&quot;ל" sheetId="19" r:id="rId14"/>
    <sheet name="אקסלנס גמל מחקה מדדים 2575" sheetId="14" r:id="rId15"/>
    <sheet name="אקסלנס גמל מחקה מדדי אגח" sheetId="15" r:id="rId16"/>
    <sheet name="אקסלנס גמל מחקה מדדים" sheetId="16" r:id="rId17"/>
    <sheet name="אקסלנס גמל מחקה מדדי מניות" sheetId="17" r:id="rId18"/>
    <sheet name="גיליון15" sheetId="18" r:id="rId19"/>
  </sheets>
  <calcPr calcId="145621"/>
</workbook>
</file>

<file path=xl/calcChain.xml><?xml version="1.0" encoding="utf-8"?>
<calcChain xmlns="http://schemas.openxmlformats.org/spreadsheetml/2006/main">
  <c r="C38" i="1" l="1"/>
  <c r="C35" i="17"/>
  <c r="C35" i="16"/>
  <c r="C35" i="15"/>
  <c r="B35" i="14"/>
  <c r="B32" i="19"/>
  <c r="B35" i="13"/>
  <c r="C35" i="12"/>
  <c r="C35" i="11"/>
  <c r="C35" i="10"/>
  <c r="C35" i="9"/>
  <c r="C35" i="8"/>
  <c r="C35" i="7"/>
  <c r="C35" i="6"/>
  <c r="C35" i="5"/>
  <c r="C35" i="4"/>
  <c r="B47" i="3"/>
  <c r="B48" i="3" s="1"/>
  <c r="B15" i="3"/>
  <c r="C13" i="2"/>
  <c r="C36" i="2" s="1"/>
  <c r="C29" i="1"/>
  <c r="C20" i="1" l="1"/>
  <c r="C19" i="1" l="1"/>
  <c r="C7" i="1"/>
  <c r="C32" i="17" l="1"/>
  <c r="C38" i="17" s="1"/>
  <c r="C32" i="16"/>
  <c r="C38" i="16" s="1"/>
  <c r="C32" i="15"/>
  <c r="C38" i="15" s="1"/>
  <c r="B32" i="14"/>
  <c r="B38" i="14" s="1"/>
  <c r="B32" i="13"/>
  <c r="B38" i="13" s="1"/>
  <c r="C32" i="12"/>
  <c r="C38" i="12" s="1"/>
  <c r="C32" i="11"/>
  <c r="C38" i="11" s="1"/>
  <c r="C32" i="10"/>
  <c r="C38" i="10" s="1"/>
  <c r="C32" i="9"/>
  <c r="C38" i="9" s="1"/>
  <c r="C32" i="8"/>
  <c r="C36" i="8" s="1"/>
  <c r="C32" i="7"/>
  <c r="C38" i="7" s="1"/>
  <c r="C32" i="6"/>
  <c r="C38" i="6" s="1"/>
  <c r="C25" i="1"/>
  <c r="C26" i="1"/>
  <c r="C24" i="1"/>
  <c r="C23" i="1"/>
  <c r="C35" i="1" l="1"/>
  <c r="C16" i="1"/>
  <c r="C15" i="1"/>
  <c r="C14" i="1"/>
  <c r="C11" i="1"/>
  <c r="C6" i="1"/>
  <c r="C32" i="5" l="1"/>
  <c r="C36" i="5" s="1"/>
  <c r="C32" i="4"/>
  <c r="C36" i="4" l="1"/>
  <c r="C32" i="1"/>
  <c r="C36" i="1" s="1"/>
</calcChain>
</file>

<file path=xl/comments1.xml><?xml version="1.0" encoding="utf-8"?>
<comments xmlns="http://schemas.openxmlformats.org/spreadsheetml/2006/main">
  <authors>
    <author>מחבר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מחבר:</t>
        </r>
        <r>
          <rPr>
            <sz val="8"/>
            <color indexed="81"/>
            <rFont val="Tahoma"/>
            <family val="2"/>
          </rPr>
          <t xml:space="preserve">
אין צורך לדווח ברמת שם
</t>
        </r>
      </text>
    </comment>
  </commentList>
</comments>
</file>

<file path=xl/sharedStrings.xml><?xml version="1.0" encoding="utf-8"?>
<sst xmlns="http://schemas.openxmlformats.org/spreadsheetml/2006/main" count="556" uniqueCount="107">
  <si>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</si>
  <si>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</si>
  <si>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</si>
  <si>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</si>
  <si>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</si>
  <si>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</si>
  <si>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</si>
  <si>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</si>
  <si>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</si>
  <si>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</si>
  <si>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</si>
  <si>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</si>
  <si>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</si>
  <si>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</si>
  <si>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</si>
  <si>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</si>
  <si>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ה.סך תשלומים בגין השקעה בתעודות סל ישראליות</t>
  </si>
  <si>
    <t>ו.סך תשלומים בגין השקעה בתעודות סל זרות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</si>
  <si>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</si>
  <si>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</si>
  <si>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</si>
  <si>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</si>
  <si>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</si>
  <si>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7. שיעור הוצאות ישירות</t>
  </si>
  <si>
    <t>סך נכסים לסוף שנה קודמת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</si>
  <si>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</si>
  <si>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</si>
  <si>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</si>
  <si>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</si>
  <si>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</si>
  <si>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</si>
  <si>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</si>
  <si>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</si>
  <si>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</si>
  <si>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</si>
  <si>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</si>
  <si>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</si>
  <si>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</si>
  <si>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</si>
  <si>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</si>
  <si>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</si>
  <si>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</si>
  <si>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</si>
  <si>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</si>
  <si>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</si>
  <si>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</si>
  <si>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</si>
  <si>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</si>
  <si>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</si>
  <si>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</si>
  <si>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תשלום בגין השקעה בתעודות סל</t>
  </si>
  <si>
    <t>תעודת סל ישראלית</t>
  </si>
  <si>
    <t>תעודת סל זרה</t>
  </si>
  <si>
    <t>סך הכל עמלות ניהול חיצוני</t>
  </si>
  <si>
    <r>
      <t>6. סה"כ הוצאות ישירות</t>
    </r>
    <r>
      <rPr>
        <sz val="10"/>
        <color theme="1"/>
        <rFont val="David"/>
        <family val="2"/>
        <charset val="177"/>
      </rPr>
      <t xml:space="preserve"> (סיכום סעיפים 1 עד 5)</t>
    </r>
  </si>
  <si>
    <r>
      <t>ד.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הוצאות ישירות מסך נכסים לסוף שנה קודמת (באחוזים) (סעיף 6 חלקי סך נכסים לתום שנה קודמת)</t>
    </r>
  </si>
  <si>
    <r>
      <t>(3)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אחרים</t>
    </r>
  </si>
  <si>
    <t>אקסלנס גמל</t>
  </si>
  <si>
    <t>513026484-00000000000102-0685-000</t>
  </si>
  <si>
    <t>אקסלנס גמל 15%</t>
  </si>
  <si>
    <t>אקסלנס גמל 50%</t>
  </si>
  <si>
    <t>אקסלנס גמל מניות</t>
  </si>
  <si>
    <t>אקסלנס גמל אג"ח עד 20% מניות</t>
  </si>
  <si>
    <t xml:space="preserve">אקסלנס גמל אג"ח קונצרני עד 20% </t>
  </si>
  <si>
    <t>אקסלנס גמל יסודות</t>
  </si>
  <si>
    <t>אקסלנס גמל שקלי</t>
  </si>
  <si>
    <t>אקסלנס גמל צמוד מדד</t>
  </si>
  <si>
    <t>אקסלנס גמל מטח</t>
  </si>
  <si>
    <t>אקסלנס גמל מחקה מדדים 2575</t>
  </si>
  <si>
    <t>אקסלנס גמל מחקה מדדי אגח</t>
  </si>
  <si>
    <t>אקסלנס גמל מחקה מדדים</t>
  </si>
  <si>
    <t>אקסלנס גמל מחקה מדדי מניות</t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</si>
  <si>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נשואה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</si>
  <si>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מזרחי</t>
    </r>
  </si>
  <si>
    <r>
      <t>(1)</t>
    </r>
    <r>
      <rPr>
        <sz val="7"/>
        <color theme="1"/>
        <rFont val="David"/>
        <family val="2"/>
        <charset val="177"/>
      </rPr>
      <t>   </t>
    </r>
    <r>
      <rPr>
        <sz val="10"/>
        <color theme="1"/>
        <rFont val="David"/>
        <family val="2"/>
        <charset val="177"/>
      </rPr>
      <t> גן גלרם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</si>
  <si>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תביעות עמיתים</t>
    </r>
  </si>
  <si>
    <t>הראל סל</t>
  </si>
  <si>
    <t>מבט ממדם</t>
  </si>
  <si>
    <t>פסגות מדדים</t>
  </si>
  <si>
    <t>BlackRock</t>
  </si>
  <si>
    <t>State Street</t>
  </si>
  <si>
    <t>Vanguard</t>
  </si>
  <si>
    <t>א.       שיעור סך ההוצאות הישירות, שההוצאה בגינן מותרת לפי התקנות (באחוזים) (סיכום סעיפים 3א, 4, 5ב חלקי סך הנכסים)</t>
  </si>
  <si>
    <t>IBI</t>
  </si>
  <si>
    <t>UniCredit SpA</t>
  </si>
  <si>
    <t>Sphera GP LP</t>
  </si>
  <si>
    <t>sparx</t>
  </si>
  <si>
    <t>pictet</t>
  </si>
  <si>
    <t>neuberger berman</t>
  </si>
  <si>
    <t>CVC CREDIT GROUP</t>
  </si>
  <si>
    <t>PowerShares</t>
  </si>
  <si>
    <t>תשלום הנובע מהשקעה בקרנות השקעה בחול</t>
  </si>
  <si>
    <t>תשלום הנובע מהשקעה בקרנות השקעה בארץ</t>
  </si>
  <si>
    <t>נספח 1- סך התשלומים ששולמו בעד כל סוג של הוצאה ישירה למחצית השנה או לתקופה המסתיימת ביום 30.06.2015</t>
  </si>
  <si>
    <t>נספח 3 - פירוט עמלות ניהול חיצוני למחצית השנה או לשנה המסתיימת ביום: 30.06.2015</t>
  </si>
  <si>
    <t>נספח 2 – פרוט עמלות והוצאות למחצית השנה או לשנה המסתיימת ביום: 30.06.2015</t>
  </si>
  <si>
    <t>לידר</t>
  </si>
  <si>
    <t>סך תשלומים בגין השקעה בתעודות סל</t>
  </si>
  <si>
    <t>קרן א</t>
  </si>
  <si>
    <t>קרן ב</t>
  </si>
  <si>
    <t>קרן ג</t>
  </si>
  <si>
    <t>קרן ד</t>
  </si>
  <si>
    <t>קרן ה</t>
  </si>
  <si>
    <t>קרן ו</t>
  </si>
  <si>
    <t>אקסלנס גמל חו"ל</t>
  </si>
  <si>
    <r>
      <rPr>
        <sz val="7"/>
        <color theme="1"/>
        <rFont val="David"/>
        <family val="2"/>
        <charset val="177"/>
      </rPr>
      <t xml:space="preserve"> </t>
    </r>
    <r>
      <rPr>
        <sz val="10"/>
        <color theme="1"/>
        <rFont val="David"/>
        <family val="2"/>
        <charset val="177"/>
      </rPr>
      <t>אחרים</t>
    </r>
  </si>
  <si>
    <t>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</si>
</sst>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7" formatCode="0.0"/>
  </numFmts>
  <fonts count="15" x14ac:knownFonts="1">
    <font>
      <sz val="11"/>
      <color theme="1"/>
      <name val="Arial"/>
      <family val="2"/>
      <scheme val="minor"/>
    </font>
    <font>
      <b/>
      <sz val="10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b/>
      <sz val="10"/>
      <color rgb="FF000080"/>
      <name val="David"/>
      <family val="2"/>
      <charset val="177"/>
    </font>
    <font>
      <sz val="11"/>
      <color theme="1"/>
      <name val="David"/>
      <family val="2"/>
      <charset val="177"/>
    </font>
    <font>
      <sz val="10"/>
      <color rgb="FF000080"/>
      <name val="David"/>
      <family val="2"/>
      <charset val="177"/>
    </font>
    <font>
      <sz val="13"/>
      <color theme="1"/>
      <name val="David"/>
      <family val="2"/>
      <charset val="177"/>
    </font>
    <font>
      <sz val="11"/>
      <color rgb="FF000080"/>
      <name val="David"/>
      <family val="2"/>
      <charset val="177"/>
    </font>
    <font>
      <sz val="7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9" fontId="1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1" fillId="2" borderId="1" xfId="0" applyFont="1" applyFill="1" applyBorder="1" applyAlignment="1">
      <alignment horizontal="justify" vertical="center" wrapText="1"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1" fillId="2" borderId="4" xfId="0" applyFont="1" applyFill="1" applyBorder="1" applyAlignment="1">
      <alignment horizontal="right" vertical="center" wrapText="1" readingOrder="2"/>
    </xf>
    <xf numFmtId="0" fontId="2" fillId="2" borderId="6" xfId="0" applyFont="1" applyFill="1" applyBorder="1" applyAlignment="1">
      <alignment horizontal="right" vertical="center" wrapText="1" readingOrder="2"/>
    </xf>
    <xf numFmtId="0" fontId="5" fillId="2" borderId="4" xfId="0" applyFont="1" applyFill="1" applyBorder="1" applyAlignment="1">
      <alignment horizontal="right" vertical="center" wrapText="1" readingOrder="2"/>
    </xf>
    <xf numFmtId="0" fontId="2" fillId="2" borderId="4" xfId="0" applyFont="1" applyFill="1" applyBorder="1" applyAlignment="1">
      <alignment horizontal="right" vertical="center" wrapText="1" readingOrder="2"/>
    </xf>
    <xf numFmtId="0" fontId="1" fillId="2" borderId="6" xfId="0" applyFont="1" applyFill="1" applyBorder="1" applyAlignment="1">
      <alignment horizontal="right" vertical="center" wrapText="1" readingOrder="2"/>
    </xf>
    <xf numFmtId="0" fontId="4" fillId="0" borderId="0" xfId="0" applyFont="1"/>
    <xf numFmtId="0" fontId="6" fillId="2" borderId="3" xfId="0" applyFont="1" applyFill="1" applyBorder="1" applyAlignment="1">
      <alignment horizontal="justify" vertical="center" wrapText="1" readingOrder="2"/>
    </xf>
    <xf numFmtId="0" fontId="6" fillId="3" borderId="3" xfId="0" applyFont="1" applyFill="1" applyBorder="1" applyAlignment="1">
      <alignment horizontal="justify" vertical="center" wrapText="1" readingOrder="2"/>
    </xf>
    <xf numFmtId="0" fontId="6" fillId="3" borderId="3" xfId="0" applyFont="1" applyFill="1" applyBorder="1" applyAlignment="1">
      <alignment horizontal="justify" vertical="center" wrapText="1" readingOrder="2"/>
    </xf>
    <xf numFmtId="0" fontId="4" fillId="0" borderId="0" xfId="0" applyFont="1" applyAlignment="1">
      <alignment horizontal="right" readingOrder="2"/>
    </xf>
    <xf numFmtId="0" fontId="9" fillId="2" borderId="4" xfId="0" applyFont="1" applyFill="1" applyBorder="1" applyAlignment="1">
      <alignment horizontal="right" vertical="center" wrapText="1" readingOrder="2"/>
    </xf>
    <xf numFmtId="0" fontId="9" fillId="2" borderId="6" xfId="0" applyFont="1" applyFill="1" applyBorder="1" applyAlignment="1">
      <alignment horizontal="right" vertical="center" wrapText="1" readingOrder="2"/>
    </xf>
    <xf numFmtId="0" fontId="3" fillId="2" borderId="4" xfId="0" applyFont="1" applyFill="1" applyBorder="1" applyAlignment="1">
      <alignment horizontal="right" vertical="center" wrapText="1" readingOrder="2"/>
    </xf>
    <xf numFmtId="0" fontId="7" fillId="2" borderId="4" xfId="0" applyFont="1" applyFill="1" applyBorder="1" applyAlignment="1">
      <alignment horizontal="right" vertical="center" wrapText="1" readingOrder="2"/>
    </xf>
    <xf numFmtId="0" fontId="4" fillId="0" borderId="0" xfId="0" applyFont="1" applyAlignment="1">
      <alignment horizontal="right"/>
    </xf>
    <xf numFmtId="0" fontId="13" fillId="0" borderId="0" xfId="2" applyFont="1" applyFill="1" applyAlignment="1">
      <alignment horizontal="right"/>
    </xf>
    <xf numFmtId="0" fontId="14" fillId="0" borderId="0" xfId="2" applyFont="1" applyFill="1"/>
    <xf numFmtId="164" fontId="6" fillId="3" borderId="3" xfId="1" applyNumberFormat="1" applyFont="1" applyFill="1" applyBorder="1" applyAlignment="1">
      <alignment horizontal="justify" vertical="center" wrapText="1" readingOrder="2"/>
    </xf>
    <xf numFmtId="1" fontId="6" fillId="3" borderId="3" xfId="0" applyNumberFormat="1" applyFont="1" applyFill="1" applyBorder="1" applyAlignment="1">
      <alignment horizontal="justify" vertical="center" wrapText="1" readingOrder="2"/>
    </xf>
    <xf numFmtId="164" fontId="0" fillId="0" borderId="0" xfId="0" applyNumberFormat="1"/>
    <xf numFmtId="164" fontId="4" fillId="0" borderId="0" xfId="1" applyNumberFormat="1" applyFont="1"/>
    <xf numFmtId="164" fontId="1" fillId="2" borderId="1" xfId="1" applyNumberFormat="1" applyFont="1" applyFill="1" applyBorder="1" applyAlignment="1">
      <alignment horizontal="justify" vertical="center" wrapText="1" readingOrder="2"/>
    </xf>
    <xf numFmtId="164" fontId="6" fillId="2" borderId="3" xfId="1" applyNumberFormat="1" applyFont="1" applyFill="1" applyBorder="1" applyAlignment="1">
      <alignment horizontal="justify" vertical="center" wrapText="1" readingOrder="2"/>
    </xf>
    <xf numFmtId="10" fontId="6" fillId="3" borderId="7" xfId="3" applyNumberFormat="1" applyFont="1" applyFill="1" applyBorder="1" applyAlignment="1">
      <alignment horizontal="justify" vertical="center" wrapText="1" readingOrder="2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7" fontId="6" fillId="3" borderId="3" xfId="0" applyNumberFormat="1" applyFont="1" applyFill="1" applyBorder="1" applyAlignment="1">
      <alignment horizontal="justify" vertical="center" wrapText="1" readingOrder="2"/>
    </xf>
    <xf numFmtId="2" fontId="0" fillId="0" borderId="0" xfId="0" applyNumberFormat="1"/>
    <xf numFmtId="2" fontId="6" fillId="3" borderId="3" xfId="0" applyNumberFormat="1" applyFont="1" applyFill="1" applyBorder="1" applyAlignment="1">
      <alignment horizontal="justify" vertical="center" wrapText="1" readingOrder="2"/>
    </xf>
    <xf numFmtId="43" fontId="0" fillId="0" borderId="0" xfId="0" applyNumberFormat="1"/>
    <xf numFmtId="0" fontId="0" fillId="0" borderId="0" xfId="0" applyNumberFormat="1"/>
    <xf numFmtId="43" fontId="6" fillId="3" borderId="3" xfId="1" applyNumberFormat="1" applyFont="1" applyFill="1" applyBorder="1" applyAlignment="1">
      <alignment horizontal="justify" vertical="center" wrapText="1" readingOrder="2"/>
    </xf>
    <xf numFmtId="10" fontId="6" fillId="3" borderId="7" xfId="3" applyNumberFormat="1" applyFont="1" applyFill="1" applyBorder="1" applyAlignment="1">
      <alignment horizontal="justify" vertical="center" wrapText="1" readingOrder="2"/>
    </xf>
    <xf numFmtId="10" fontId="6" fillId="3" borderId="7" xfId="3" applyNumberFormat="1" applyFont="1" applyFill="1" applyBorder="1" applyAlignment="1">
      <alignment horizontal="justify" vertical="center" wrapText="1" readingOrder="2"/>
    </xf>
    <xf numFmtId="10" fontId="6" fillId="3" borderId="5" xfId="3" applyNumberFormat="1" applyFont="1" applyFill="1" applyBorder="1" applyAlignment="1">
      <alignment horizontal="justify" vertical="center" wrapText="1" readingOrder="2"/>
    </xf>
    <xf numFmtId="10" fontId="6" fillId="3" borderId="3" xfId="3" applyNumberFormat="1" applyFont="1" applyFill="1" applyBorder="1" applyAlignment="1">
      <alignment horizontal="justify" vertical="center" wrapText="1" readingOrder="2"/>
    </xf>
    <xf numFmtId="0" fontId="0" fillId="0" borderId="0" xfId="0" applyBorder="1"/>
    <xf numFmtId="164" fontId="0" fillId="0" borderId="0" xfId="0" applyNumberFormat="1" applyBorder="1"/>
    <xf numFmtId="164" fontId="0" fillId="0" borderId="0" xfId="1" applyNumberFormat="1" applyFont="1" applyBorder="1"/>
    <xf numFmtId="164" fontId="6" fillId="3" borderId="3" xfId="0" applyNumberFormat="1" applyFont="1" applyFill="1" applyBorder="1" applyAlignment="1">
      <alignment horizontal="justify" vertical="center" wrapText="1" readingOrder="2"/>
    </xf>
    <xf numFmtId="164" fontId="6" fillId="2" borderId="3" xfId="0" applyNumberFormat="1" applyFont="1" applyFill="1" applyBorder="1" applyAlignment="1">
      <alignment horizontal="justify" vertical="center" wrapText="1" readingOrder="2"/>
    </xf>
    <xf numFmtId="164" fontId="0" fillId="0" borderId="0" xfId="1" applyNumberFormat="1" applyFont="1"/>
    <xf numFmtId="10" fontId="6" fillId="0" borderId="7" xfId="3" applyNumberFormat="1" applyFont="1" applyFill="1" applyBorder="1" applyAlignment="1">
      <alignment horizontal="justify" vertical="center" wrapText="1" readingOrder="2"/>
    </xf>
    <xf numFmtId="164" fontId="6" fillId="0" borderId="3" xfId="1" applyNumberFormat="1" applyFont="1" applyFill="1" applyBorder="1" applyAlignment="1">
      <alignment horizontal="justify" vertical="center" wrapText="1" readingOrder="2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rightToLeft="1" tabSelected="1" workbookViewId="0">
      <selection activeCell="D30" sqref="D30"/>
    </sheetView>
  </sheetViews>
  <sheetFormatPr defaultColWidth="37" defaultRowHeight="15" x14ac:dyDescent="0.25"/>
  <cols>
    <col min="1" max="1" width="13.375" customWidth="1"/>
    <col min="2" max="2" width="37" style="18"/>
    <col min="3" max="3" width="37" style="9"/>
  </cols>
  <sheetData>
    <row r="1" spans="2:5" ht="16.5" x14ac:dyDescent="0.25">
      <c r="B1" s="20" t="s">
        <v>57</v>
      </c>
    </row>
    <row r="2" spans="2:5" x14ac:dyDescent="0.25">
      <c r="B2" s="19" t="s">
        <v>58</v>
      </c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f>'אקסלנס גמל'!C6+'אקסלנס גמל 15%'!C6+'אקסלנס גמל 50%'!C6+'אקסלנס גמל מניות'!C6+'אקסלנס גמל אג"ח עד 20% מניות'!C6+'אקסלנס גמל אג"ח קונצרני עד 20% '!C6+'אקסלנס גמל יסודות'!C6+'אקסלנס גמל שקלי'!C6+'אקסלנס גמל צמוד מדד'!C6+'אקסלנס גמל מטח'!B6+'אקסלנס גמל מחקה מדדים 2575'!B6+'אקסלנס גמל מחקה מדדי אגח'!C6+'אקסלנס גמל מחקה מדדים'!C6+'אקסלנס גמל מחקה מדדי מניות'!C6</f>
        <v>327.09294491680004</v>
      </c>
      <c r="D6" s="31"/>
    </row>
    <row r="7" spans="2:5" ht="17.25" thickBot="1" x14ac:dyDescent="0.25">
      <c r="B7" s="7" t="s">
        <v>3</v>
      </c>
      <c r="C7" s="21">
        <f>'אקסלנס גמל'!C7+'אקסלנס גמל 15%'!C7+'אקסלנס גמל 50%'!C7+'אקסלנס גמל מניות'!C7+'אקסלנס גמל אג"ח עד 20% מניות'!C7+'אקסלנס גמל אג"ח קונצרני עד 20% '!C7+'אקסלנס גמל יסודות'!C7+'אקסלנס גמל שקלי'!C7+'אקסלנס גמל צמוד מדד'!C7+'אקסלנס גמל מטח'!B7+'אקסלנס גמל מחקה מדדים 2575'!B7+'אקסלנס גמל מחקה מדדי אגח'!C7+'אקסלנס גמל מחקה מדדים'!C7+'אקסלנס גמל מחקה מדדי מניות'!C7</f>
        <v>1975.0978125403003</v>
      </c>
      <c r="D7" s="23"/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f>'אקסלנס גמל'!C11+'אקסלנס גמל 15%'!C11+'אקסלנס גמל 50%'!C11+'אקסלנס גמל מניות'!C11+'אקסלנס גמל אג"ח עד 20% מניות'!C11+'אקסלנס גמל אג"ח קונצרני עד 20% '!C11+'אקסלנס גמל יסודות'!C11+'אקסלנס גמל שקלי'!C11+'אקסלנס גמל צמוד מדד'!C11+'אקסלנס גמל מטח'!B11+'אקסלנס גמל מחקה מדדים 2575'!B11+'אקסלנס גמל מחקה מדדי אגח'!C11+'אקסלנס גמל מחקה מדדים'!C11+'אקסלנס גמל מחקה מדדי מניות'!C11</f>
        <v>316.80684564500001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f>'אקסלנס גמל'!C14+'אקסלנס גמל 15%'!C14+'אקסלנס גמל 50%'!C14+'אקסלנס גמל מניות'!C14+'אקסלנס גמל אג"ח עד 20% מניות'!C14+'אקסלנס גמל אג"ח קונצרני עד 20% '!C14+'אקסלנס גמל יסודות'!C14+'אקסלנס גמל שקלי'!C14+'אקסלנס גמל צמוד מדד'!C14+'אקסלנס גמל מטח'!B14+'אקסלנס גמל מחקה מדדים 2575'!B14+'אקסלנס גמל מחקה מדדי אגח'!C14+'אקסלנס גמל מחקה מדדים'!C14+'אקסלנס גמל מחקה מדדי מניות'!C14</f>
        <v>19.308952000000001</v>
      </c>
    </row>
    <row r="15" spans="2:5" ht="17.25" thickBot="1" x14ac:dyDescent="0.25">
      <c r="B15" s="7" t="s">
        <v>9</v>
      </c>
      <c r="C15" s="21">
        <f>'אקסלנס גמל'!C15+'אקסלנס גמל 15%'!C15+'אקסלנס גמל 50%'!C15+'אקסלנס גמל מניות'!C15+'אקסלנס גמל אג"ח עד 20% מניות'!C15+'אקסלנס גמל אג"ח קונצרני עד 20% '!C15+'אקסלנס גמל יסודות'!C15+'אקסלנס גמל שקלי'!C15+'אקסלנס גמל צמוד מדד'!C15+'אקסלנס גמל מטח'!B15+'אקסלנס גמל מחקה מדדים 2575'!B15+'אקסלנס גמל מחקה מדדי אגח'!C15+'אקסלנס גמל מחקה מדדים'!C15+'אקסלנס גמל מחקה מדדי מניות'!C15</f>
        <v>0</v>
      </c>
    </row>
    <row r="16" spans="2:5" ht="17.25" thickBot="1" x14ac:dyDescent="0.25">
      <c r="B16" s="7" t="s">
        <v>10</v>
      </c>
      <c r="C16" s="21">
        <f>'אקסלנס גמל'!C16+'אקסלנס גמל 15%'!C16+'אקסלנס גמל 50%'!C16+'אקסלנס גמל מניות'!C16+'אקסלנס גמל אג"ח עד 20% מניות'!C16+'אקסלנס גמל אג"ח קונצרני עד 20% '!C16+'אקסלנס גמל יסודות'!C16+'אקסלנס גמל שקלי'!C16+'אקסלנס גמל צמוד מדד'!C16+'אקסלנס גמל מטח'!B16+'אקסלנס גמל מחקה מדדים 2575'!B16+'אקסלנס גמל מחקה מדדי אגח'!C16+'אקסלנס גמל מחקה מדדים'!C16+'אקסלנס גמל מחקה מדדי מניות'!C16</f>
        <v>316.43900000000002</v>
      </c>
      <c r="D16" s="33"/>
    </row>
    <row r="17" spans="2:4" ht="17.25" thickBot="1" x14ac:dyDescent="0.25">
      <c r="B17" s="7"/>
      <c r="C17" s="26"/>
    </row>
    <row r="18" spans="2:4" ht="17.25" thickBot="1" x14ac:dyDescent="0.25">
      <c r="B18" s="16" t="s">
        <v>11</v>
      </c>
      <c r="C18" s="26"/>
    </row>
    <row r="19" spans="2:4" ht="17.25" thickBot="1" x14ac:dyDescent="0.25">
      <c r="B19" s="7" t="s">
        <v>12</v>
      </c>
      <c r="C19" s="21">
        <f>'אקסלנס גמל'!C19+'אקסלנס גמל 15%'!C19+'אקסלנס גמל 50%'!C19+'אקסלנס גמל מניות'!C19+'אקסלנס גמל אג"ח עד 20% מניות'!C19+'אקסלנס גמל אג"ח קונצרני עד 20% '!C19+'אקסלנס גמל יסודות'!C19+'אקסלנס גמל שקלי'!C19+'אקסלנס גמל צמוד מדד'!C19+'אקסלנס גמל מטח'!B19+'אקסלנס גמל מחקה מדדים 2575'!B19+'אקסלנס גמל מחקה מדדי אגח'!C19+'אקסלנס גמל מחקה מדדים'!C19+'אקסלנס גמל מחקה מדדי מניות'!C19</f>
        <v>1443.8045401935049</v>
      </c>
    </row>
    <row r="20" spans="2:4" ht="17.25" thickBot="1" x14ac:dyDescent="0.25">
      <c r="B20" s="7" t="s">
        <v>13</v>
      </c>
      <c r="C20" s="21">
        <f>'אקסלנס גמל'!C20+'אקסלנס גמל 15%'!C20+'אקסלנס גמל 50%'!C20+'אקסלנס גמל מניות'!C20+'אקסלנס גמל אג"ח עד 20% מניות'!C20+'אקסלנס גמל אג"ח קונצרני עד 20% '!C20+'אקסלנס גמל יסודות'!C20+'אקסלנס גמל שקלי'!C20+'אקסלנס גמל צמוד מדד'!C20+'אקסלנס גמל מטח'!B20+'אקסלנס גמל מחקה מדדים 2575'!B20+'אקסלנס גמל מחקה מדדי אגח'!C20+'אקסלנס גמל מחקה מדדים'!C20+'אקסלנס גמל מחקה מדדי מניות'!C20</f>
        <v>5562.5396041047634</v>
      </c>
    </row>
    <row r="21" spans="2:4" ht="16.5" customHeight="1" thickBot="1" x14ac:dyDescent="0.25">
      <c r="B21" s="7" t="s">
        <v>14</v>
      </c>
      <c r="C21" s="21">
        <v>0</v>
      </c>
    </row>
    <row r="22" spans="2:4" ht="17.25" thickBot="1" x14ac:dyDescent="0.25">
      <c r="B22" s="7" t="s">
        <v>15</v>
      </c>
      <c r="C22" s="21">
        <v>0</v>
      </c>
    </row>
    <row r="23" spans="2:4" ht="17.25" thickBot="1" x14ac:dyDescent="0.25">
      <c r="B23" s="7" t="s">
        <v>16</v>
      </c>
      <c r="C23" s="21">
        <f>'אקסלנס גמל'!C23+'אקסלנס גמל 15%'!C23+'אקסלנס גמל 50%'!C23+'אקסלנס גמל מניות'!C23+'אקסלנס גמל אג"ח עד 20% מניות'!C23+'אקסלנס גמל אג"ח קונצרני עד 20% '!C23+'אקסלנס גמל יסודות'!C23+'אקסלנס גמל שקלי'!C23+'אקסלנס גמל צמוד מדד'!C23+'אקסלנס גמל מטח'!B23+'אקסלנס גמל מחקה מדדים 2575'!B23+'אקסלנס גמל מחקה מדדי אגח'!C23+'אקסלנס גמל מחקה מדדים'!C23+'אקסלנס גמל מחקה מדדי מניות'!C23</f>
        <v>7.3194496105808202</v>
      </c>
    </row>
    <row r="24" spans="2:4" ht="17.25" thickBot="1" x14ac:dyDescent="0.25">
      <c r="B24" s="7" t="s">
        <v>17</v>
      </c>
      <c r="C24" s="21">
        <f>'אקסלנס גמל'!C24+'אקסלנס גמל 15%'!C24+'אקסלנס גמל 50%'!C24+'אקסלנס גמל מניות'!C24+'אקסלנס גמל אג"ח עד 20% מניות'!C24+'אקסלנס גמל אג"ח קונצרני עד 20% '!C24+'אקסלנס גמל יסודות'!C24+'אקסלנס גמל שקלי'!C24+'אקסלנס גמל צמוד מדד'!C24+'אקסלנס גמל מטח'!B24+'אקסלנס גמל מחקה מדדים 2575'!B24+'אקסלנס גמל מחקה מדדי אגח'!C24+'אקסלנס גמל מחקה מדדים'!C24+'אקסלנס גמל מחקה מדדי מניות'!C24</f>
        <v>62.720741302379011</v>
      </c>
    </row>
    <row r="25" spans="2:4" ht="17.25" thickBot="1" x14ac:dyDescent="0.25">
      <c r="B25" s="7" t="s">
        <v>18</v>
      </c>
      <c r="C25" s="21">
        <f>'אקסלנס גמל'!C25+'אקסלנס גמל 15%'!C25+'אקסלנס גמל 50%'!C25+'אקסלנס גמל מניות'!C25+'אקסלנס גמל אג"ח עד 20% מניות'!C25+'אקסלנס גמל אג"ח קונצרני עד 20% '!C25+'אקסלנס גמל יסודות'!C25+'אקסלנס גמל שקלי'!C25+'אקסלנס גמל צמוד מדד'!C25+'אקסלנס גמל מטח'!B25+'אקסלנס גמל מחקה מדדים 2575'!B25+'אקסלנס גמל מחקה מדדי אגח'!C25+'אקסלנס גמל מחקה מדדים'!C25+'אקסלנס גמל מחקה מדדי מניות'!C25</f>
        <v>0</v>
      </c>
    </row>
    <row r="26" spans="2:4" ht="17.25" thickBot="1" x14ac:dyDescent="0.25">
      <c r="B26" s="7" t="s">
        <v>19</v>
      </c>
      <c r="C26" s="21">
        <f>'אקסלנס גמל'!C26+'אקסלנס גמל 15%'!C26+'אקסלנס גמל 50%'!C26+'אקסלנס גמל מניות'!C26+'אקסלנס גמל אג"ח עד 20% מניות'!C26+'אקסלנס גמל אג"ח קונצרני עד 20% '!C26+'אקסלנס גמל יסודות'!C26+'אקסלנס גמל שקלי'!C26+'אקסלנס גמל צמוד מדד'!C26+'אקסלנס גמל מטח'!B26+'אקסלנס גמל מחקה מדדים 2575'!B26+'אקסלנס גמל מחקה מדדי אגח'!C26+'אקסלנס גמל מחקה מדדים'!C26+'אקסלנס גמל מחקה מדדי מניות'!C26</f>
        <v>1740.3454375908109</v>
      </c>
    </row>
    <row r="27" spans="2:4" ht="17.25" thickBot="1" x14ac:dyDescent="0.25">
      <c r="B27" s="7"/>
      <c r="C27" s="10"/>
    </row>
    <row r="28" spans="2:4" ht="17.25" thickBot="1" x14ac:dyDescent="0.25">
      <c r="B28" s="16" t="s">
        <v>20</v>
      </c>
      <c r="C28" s="10"/>
    </row>
    <row r="29" spans="2:4" ht="17.25" thickBot="1" x14ac:dyDescent="0.25">
      <c r="B29" s="7" t="s">
        <v>21</v>
      </c>
      <c r="C29" s="35">
        <f>'אקסלנס גמל'!C29+'אקסלנס גמל 15%'!C29+'אקסלנס גמל 50%'!C29+'אקסלנס גמל מניות'!C29+'אקסלנס גמל אג"ח עד 20% מניות'!C29+'אקסלנס גמל אג"ח קונצרני עד 20% '!C29+'אקסלנס גמל יסודות'!C29+'אקסלנס גמל שקלי'!C29+'אקסלנס גמל צמוד מדד'!C29+'אקסלנס גמל מטח'!B29+'אקסלנס גמל מחקה מדדים 2575'!B29+'אקסלנס גמל מחקה מדדי אגח'!C29+'אקסלנס גמל מחקה מדדים'!C29+'אקסלנס גמל מחקה מדדי מניות'!C29</f>
        <v>0</v>
      </c>
    </row>
    <row r="30" spans="2:4" ht="17.25" thickBot="1" x14ac:dyDescent="0.25">
      <c r="B30" s="7" t="s">
        <v>22</v>
      </c>
      <c r="C30" s="21">
        <v>0</v>
      </c>
    </row>
    <row r="31" spans="2:4" ht="17.25" thickBot="1" x14ac:dyDescent="0.25">
      <c r="B31" s="7"/>
      <c r="C31" s="10"/>
    </row>
    <row r="32" spans="2:4" ht="17.25" thickBot="1" x14ac:dyDescent="0.25">
      <c r="B32" s="16" t="s">
        <v>54</v>
      </c>
      <c r="C32" s="21">
        <f>'אקסלנס גמל'!C32+'אקסלנס גמל 15%'!C32+'אקסלנס גמל 50%'!C32+'אקסלנס גמל מניות'!C32+'אקסלנס גמל אג"ח עד 20% מניות'!C32+'אקסלנס גמל אג"ח קונצרני עד 20% '!C32+'אקסלנס גמל יסודות'!C32+'אקסלנס גמל שקלי'!C32+'אקסלנס גמל צמוד מדד'!C32+'אקסלנס גמל מטח'!B32+'אקסלנס גמל מחקה מדדים 2575'!B32+'אקסלנס גמל מחקה מדדי אגח'!C32+'אקסלנס גמל מחקה מדדים'!C32+'אקסלנס גמל מחקה מדדי מניות'!C32</f>
        <v>11771.475327904138</v>
      </c>
      <c r="D32" s="33"/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1"/>
    </row>
    <row r="35" spans="2:3" ht="39" thickBot="1" x14ac:dyDescent="0.25">
      <c r="B35" s="7" t="s">
        <v>82</v>
      </c>
      <c r="C35" s="36">
        <f>(C14+C19+C20+C21+C22+C23+C24+C25+C26+C30)/9814100</f>
        <v>9.0034121567968942E-4</v>
      </c>
    </row>
    <row r="36" spans="2:3" ht="39" thickBot="1" x14ac:dyDescent="0.25">
      <c r="B36" s="7" t="s">
        <v>55</v>
      </c>
      <c r="C36" s="27">
        <f>C32/C38</f>
        <v>1.2509958532637337E-3</v>
      </c>
    </row>
    <row r="37" spans="2:3" ht="17.25" thickBot="1" x14ac:dyDescent="0.25">
      <c r="B37" s="7"/>
      <c r="C37" s="10"/>
    </row>
    <row r="38" spans="2:3" ht="17.25" thickBot="1" x14ac:dyDescent="0.25">
      <c r="B38" s="7" t="s">
        <v>24</v>
      </c>
      <c r="C38" s="21">
        <f>'אקסלנס גמל'!C38+'אקסלנס גמל 15%'!C38+'אקסלנס גמל 50%'!C40+'אקסלנס גמל מניות'!C40+'אקסלנס גמל אג"ח עד 20% מניות'!C38+'אקסלנס גמל אג"ח קונצרני עד 20% '!C40+'אקסלנס גמל יסודות'!C40+'אקסלנס גמל שקלי'!C40+'אקסלנס גמל צמוד מדד'!C40+'אקסלנס גמל מטח'!B40+'אקסלנס גמל מחקה מדדים 2575'!B40+'אקסלנס גמל מחקה מדדי אגח'!C40+'אקסלנס גמל מחקה מדדים'!C40+'אקסלנס גמל מחקה מדדי מניות'!C40</f>
        <v>9409683.73092</v>
      </c>
    </row>
    <row r="42" spans="2:3" x14ac:dyDescent="0.25">
      <c r="C42" s="28"/>
    </row>
    <row r="43" spans="2:3" x14ac:dyDescent="0.25">
      <c r="B43" s="2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rightToLeft="1" topLeftCell="A16" workbookViewId="0">
      <selection activeCell="C39" sqref="C39"/>
    </sheetView>
  </sheetViews>
  <sheetFormatPr defaultRowHeight="15" x14ac:dyDescent="0.25"/>
  <cols>
    <col min="2" max="2" width="44.75" style="18" customWidth="1"/>
    <col min="3" max="3" width="27.5" style="9" customWidth="1"/>
  </cols>
  <sheetData>
    <row r="1" spans="2:5" ht="16.5" x14ac:dyDescent="0.25">
      <c r="B1" s="20" t="s">
        <v>64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37.267413642000001</v>
      </c>
    </row>
    <row r="7" spans="2:5" ht="17.25" thickBot="1" x14ac:dyDescent="0.25">
      <c r="B7" s="7" t="s">
        <v>3</v>
      </c>
      <c r="C7" s="21">
        <v>102.05418297249999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45.343759999999996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26"/>
    </row>
    <row r="18" spans="2:3" ht="17.25" thickBot="1" x14ac:dyDescent="0.25">
      <c r="B18" s="16" t="s">
        <v>11</v>
      </c>
      <c r="C18" s="26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0</v>
      </c>
    </row>
    <row r="24" spans="2:3" ht="17.25" thickBot="1" x14ac:dyDescent="0.25">
      <c r="B24" s="7" t="s">
        <v>17</v>
      </c>
      <c r="C24" s="21">
        <v>0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0.93219477749485447</v>
      </c>
    </row>
    <row r="27" spans="2:3" ht="17.25" thickBot="1" x14ac:dyDescent="0.25">
      <c r="B27" s="7"/>
      <c r="C27" s="10"/>
    </row>
    <row r="28" spans="2:3" ht="17.25" thickBot="1" x14ac:dyDescent="0.25">
      <c r="B28" s="16" t="s">
        <v>20</v>
      </c>
      <c r="C28" s="10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10"/>
    </row>
    <row r="32" spans="2:3" ht="17.25" thickBot="1" x14ac:dyDescent="0.25">
      <c r="B32" s="16" t="s">
        <v>54</v>
      </c>
      <c r="C32" s="21">
        <f>C30+C29+C26+C25+C24+C23+C22+C21+C20+C19+C16+C15+C14+C11+C10+C7+C6</f>
        <v>185.59755139199484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0"/>
    </row>
    <row r="35" spans="2:3" ht="26.25" thickBot="1" x14ac:dyDescent="0.25">
      <c r="B35" s="7" t="s">
        <v>82</v>
      </c>
      <c r="C35" s="37">
        <f>(C14+C19+C20+C21+C22+C23+C24+C25+C26+C30)/1175900</f>
        <v>7.9275004464227777E-7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26.25" thickBot="1" x14ac:dyDescent="0.25">
      <c r="B38" s="7" t="s">
        <v>55</v>
      </c>
      <c r="C38" s="27">
        <f>(C32/C40/1000)*1000</f>
        <v>1.5168022944115947E-4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1">
        <v>1223610.6978199999</v>
      </c>
    </row>
    <row r="41" spans="2:3" x14ac:dyDescent="0.25">
      <c r="C41" s="24"/>
    </row>
  </sheetData>
  <mergeCells count="1">
    <mergeCell ref="C35:C3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28" workbookViewId="0">
      <selection activeCell="C39" sqref="C39"/>
    </sheetView>
  </sheetViews>
  <sheetFormatPr defaultRowHeight="15" x14ac:dyDescent="0.25"/>
  <cols>
    <col min="2" max="2" width="43.125" style="18" customWidth="1"/>
    <col min="3" max="3" width="30" style="9" customWidth="1"/>
  </cols>
  <sheetData>
    <row r="1" spans="2:5" ht="16.5" x14ac:dyDescent="0.25">
      <c r="B1" s="20" t="s">
        <v>65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3.4436624600000001</v>
      </c>
    </row>
    <row r="7" spans="2:5" ht="17.25" thickBot="1" x14ac:dyDescent="0.25">
      <c r="B7" s="7" t="s">
        <v>3</v>
      </c>
      <c r="C7" s="21">
        <v>1.1165697960000003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3.7455599999999998</v>
      </c>
    </row>
    <row r="12" spans="2:5" ht="17.25" thickBot="1" x14ac:dyDescent="0.25">
      <c r="B12" s="7"/>
      <c r="C12" s="10"/>
    </row>
    <row r="13" spans="2:5" ht="17.25" thickBot="1" x14ac:dyDescent="0.25">
      <c r="B13" s="16" t="s">
        <v>7</v>
      </c>
      <c r="C13" s="10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10"/>
    </row>
    <row r="18" spans="2:3" ht="17.25" thickBot="1" x14ac:dyDescent="0.25">
      <c r="B18" s="16" t="s">
        <v>11</v>
      </c>
      <c r="C18" s="10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0</v>
      </c>
    </row>
    <row r="24" spans="2:3" ht="17.25" thickBot="1" x14ac:dyDescent="0.25">
      <c r="B24" s="7" t="s">
        <v>17</v>
      </c>
      <c r="C24" s="21">
        <v>0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0</v>
      </c>
    </row>
    <row r="27" spans="2:3" ht="17.25" thickBot="1" x14ac:dyDescent="0.25">
      <c r="B27" s="7"/>
      <c r="C27" s="10"/>
    </row>
    <row r="28" spans="2:3" ht="17.25" thickBot="1" x14ac:dyDescent="0.25">
      <c r="B28" s="16" t="s">
        <v>20</v>
      </c>
      <c r="C28" s="10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10"/>
    </row>
    <row r="32" spans="2:3" ht="17.25" thickBot="1" x14ac:dyDescent="0.25">
      <c r="B32" s="16" t="s">
        <v>54</v>
      </c>
      <c r="C32" s="21">
        <f>C30+C29+C26+C25+C24+C23+C22+C21+C20+C19+C16+C15+C14+C11+C10+C7+C6</f>
        <v>8.3057922560000002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0"/>
    </row>
    <row r="35" spans="2:3" ht="26.25" thickBot="1" x14ac:dyDescent="0.25">
      <c r="B35" s="7" t="s">
        <v>82</v>
      </c>
      <c r="C35" s="37">
        <f>(C14+C19+C20+C21+C22+C23+C24+C25+C26+C30)/268300</f>
        <v>0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26.25" thickBot="1" x14ac:dyDescent="0.25">
      <c r="B38" s="7" t="s">
        <v>55</v>
      </c>
      <c r="C38" s="27">
        <f>(C32/C40/1000)*1000</f>
        <v>3.0461848499953948E-5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1">
        <v>272662.12212999997</v>
      </c>
    </row>
  </sheetData>
  <mergeCells count="1">
    <mergeCell ref="C35:C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16" workbookViewId="0">
      <selection activeCell="C39" sqref="C39"/>
    </sheetView>
  </sheetViews>
  <sheetFormatPr defaultRowHeight="15" x14ac:dyDescent="0.25"/>
  <cols>
    <col min="2" max="2" width="42.25" style="18" customWidth="1"/>
    <col min="3" max="3" width="31.125" style="9" customWidth="1"/>
  </cols>
  <sheetData>
    <row r="1" spans="2:5" ht="16.5" x14ac:dyDescent="0.25">
      <c r="B1" s="20" t="s">
        <v>66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8.1441257329999992</v>
      </c>
    </row>
    <row r="7" spans="2:5" ht="17.25" thickBot="1" x14ac:dyDescent="0.25">
      <c r="B7" s="7" t="s">
        <v>3</v>
      </c>
      <c r="C7" s="21">
        <v>17.962053579500004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8.7150415000000034</v>
      </c>
    </row>
    <row r="12" spans="2:5" ht="17.25" thickBot="1" x14ac:dyDescent="0.25">
      <c r="B12" s="7"/>
      <c r="C12" s="10"/>
    </row>
    <row r="13" spans="2:5" ht="17.25" thickBot="1" x14ac:dyDescent="0.25">
      <c r="B13" s="16" t="s">
        <v>7</v>
      </c>
      <c r="C13" s="10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10"/>
    </row>
    <row r="18" spans="2:3" ht="17.25" thickBot="1" x14ac:dyDescent="0.25">
      <c r="B18" s="16" t="s">
        <v>11</v>
      </c>
      <c r="C18" s="10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0</v>
      </c>
    </row>
    <row r="24" spans="2:3" ht="17.25" thickBot="1" x14ac:dyDescent="0.25">
      <c r="B24" s="7" t="s">
        <v>17</v>
      </c>
      <c r="C24" s="21">
        <v>0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0</v>
      </c>
    </row>
    <row r="27" spans="2:3" ht="17.25" thickBot="1" x14ac:dyDescent="0.25">
      <c r="B27" s="7"/>
      <c r="C27" s="10"/>
    </row>
    <row r="28" spans="2:3" ht="17.25" thickBot="1" x14ac:dyDescent="0.25">
      <c r="B28" s="16" t="s">
        <v>20</v>
      </c>
      <c r="C28" s="10"/>
    </row>
    <row r="29" spans="2:3" ht="17.25" thickBot="1" x14ac:dyDescent="0.25">
      <c r="B29" s="7" t="s">
        <v>21</v>
      </c>
      <c r="C29" s="12"/>
    </row>
    <row r="30" spans="2:3" ht="17.25" thickBot="1" x14ac:dyDescent="0.25">
      <c r="B30" s="7" t="s">
        <v>22</v>
      </c>
      <c r="C30" s="12"/>
    </row>
    <row r="31" spans="2:3" ht="17.25" thickBot="1" x14ac:dyDescent="0.25">
      <c r="B31" s="7"/>
      <c r="C31" s="10"/>
    </row>
    <row r="32" spans="2:3" ht="17.25" thickBot="1" x14ac:dyDescent="0.25">
      <c r="B32" s="16" t="s">
        <v>54</v>
      </c>
      <c r="C32" s="21">
        <f>C30+C29+C26+C25+C24+C23+C22+C21+C20+C19+C16+C15+C14+C11+C10+C7+C6</f>
        <v>34.821220812500002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2"/>
    </row>
    <row r="35" spans="2:3" ht="26.25" thickBot="1" x14ac:dyDescent="0.25">
      <c r="B35" s="7" t="s">
        <v>82</v>
      </c>
      <c r="C35" s="37">
        <f>(C14+C19+C20+C21+C22+C23+C24+C25+C26+C30)/347100</f>
        <v>0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26.25" thickBot="1" x14ac:dyDescent="0.25">
      <c r="B38" s="7" t="s">
        <v>55</v>
      </c>
      <c r="C38" s="27">
        <f>(C32/C40/1000)*1000</f>
        <v>8.7258775534641901E-5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1">
        <v>399056.94985000003</v>
      </c>
    </row>
  </sheetData>
  <mergeCells count="1">
    <mergeCell ref="C35:C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rightToLeft="1" topLeftCell="A31" workbookViewId="0">
      <selection activeCell="D16" sqref="D16"/>
    </sheetView>
  </sheetViews>
  <sheetFormatPr defaultRowHeight="15" x14ac:dyDescent="0.25"/>
  <cols>
    <col min="1" max="1" width="45.375" style="18" customWidth="1"/>
    <col min="2" max="2" width="28.125" style="9" customWidth="1"/>
  </cols>
  <sheetData>
    <row r="1" spans="1:4" ht="16.5" x14ac:dyDescent="0.25">
      <c r="A1" s="20" t="s">
        <v>67</v>
      </c>
    </row>
    <row r="2" spans="1:4" x14ac:dyDescent="0.25">
      <c r="A2" s="19"/>
    </row>
    <row r="3" spans="1:4" ht="15.75" thickBot="1" x14ac:dyDescent="0.3">
      <c r="A3" s="1" t="s">
        <v>93</v>
      </c>
    </row>
    <row r="4" spans="1:4" thickBot="1" x14ac:dyDescent="0.25">
      <c r="A4" s="3"/>
      <c r="B4" s="2" t="s">
        <v>0</v>
      </c>
    </row>
    <row r="5" spans="1:4" ht="17.25" thickBot="1" x14ac:dyDescent="0.25">
      <c r="A5" s="16" t="s">
        <v>1</v>
      </c>
      <c r="B5" s="10"/>
    </row>
    <row r="6" spans="1:4" ht="17.25" thickBot="1" x14ac:dyDescent="0.25">
      <c r="A6" s="7" t="s">
        <v>2</v>
      </c>
      <c r="B6" s="21">
        <v>0.35515083749999998</v>
      </c>
      <c r="C6" s="45"/>
    </row>
    <row r="7" spans="1:4" ht="17.25" thickBot="1" x14ac:dyDescent="0.25">
      <c r="A7" s="7" t="s">
        <v>3</v>
      </c>
      <c r="B7" s="21">
        <v>25.866934527000005</v>
      </c>
      <c r="C7" s="45"/>
      <c r="D7" s="23"/>
    </row>
    <row r="8" spans="1:4" ht="17.25" thickBot="1" x14ac:dyDescent="0.25">
      <c r="A8" s="7"/>
      <c r="B8" s="26"/>
      <c r="C8" s="45"/>
    </row>
    <row r="9" spans="1:4" ht="17.25" thickBot="1" x14ac:dyDescent="0.25">
      <c r="A9" s="16" t="s">
        <v>4</v>
      </c>
      <c r="B9" s="26"/>
      <c r="C9" s="45"/>
    </row>
    <row r="10" spans="1:4" ht="17.25" thickBot="1" x14ac:dyDescent="0.25">
      <c r="A10" s="7" t="s">
        <v>5</v>
      </c>
      <c r="B10" s="21">
        <v>0</v>
      </c>
      <c r="C10" s="45"/>
    </row>
    <row r="11" spans="1:4" ht="17.25" thickBot="1" x14ac:dyDescent="0.25">
      <c r="A11" s="7" t="s">
        <v>6</v>
      </c>
      <c r="B11" s="21">
        <v>0</v>
      </c>
      <c r="C11" s="45"/>
    </row>
    <row r="12" spans="1:4" ht="17.25" thickBot="1" x14ac:dyDescent="0.25">
      <c r="A12" s="7"/>
      <c r="B12" s="26"/>
      <c r="C12" s="45"/>
    </row>
    <row r="13" spans="1:4" ht="17.25" thickBot="1" x14ac:dyDescent="0.25">
      <c r="A13" s="16" t="s">
        <v>7</v>
      </c>
      <c r="B13" s="26"/>
      <c r="C13" s="45"/>
    </row>
    <row r="14" spans="1:4" ht="26.25" thickBot="1" x14ac:dyDescent="0.25">
      <c r="A14" s="7" t="s">
        <v>8</v>
      </c>
      <c r="B14" s="21">
        <v>0</v>
      </c>
      <c r="C14" s="45"/>
    </row>
    <row r="15" spans="1:4" ht="17.25" thickBot="1" x14ac:dyDescent="0.25">
      <c r="A15" s="7" t="s">
        <v>9</v>
      </c>
      <c r="B15" s="21">
        <v>0</v>
      </c>
      <c r="C15" s="45"/>
    </row>
    <row r="16" spans="1:4" ht="17.25" thickBot="1" x14ac:dyDescent="0.25">
      <c r="A16" s="7" t="s">
        <v>10</v>
      </c>
      <c r="B16" s="21">
        <v>0</v>
      </c>
      <c r="C16" s="45"/>
    </row>
    <row r="17" spans="1:3" ht="17.25" thickBot="1" x14ac:dyDescent="0.25">
      <c r="A17" s="7"/>
      <c r="B17" s="26"/>
      <c r="C17" s="45"/>
    </row>
    <row r="18" spans="1:3" ht="17.25" thickBot="1" x14ac:dyDescent="0.25">
      <c r="A18" s="16" t="s">
        <v>11</v>
      </c>
      <c r="B18" s="26"/>
      <c r="C18" s="45"/>
    </row>
    <row r="19" spans="1:3" ht="17.25" thickBot="1" x14ac:dyDescent="0.25">
      <c r="A19" s="7" t="s">
        <v>12</v>
      </c>
      <c r="B19" s="21">
        <v>0</v>
      </c>
      <c r="C19" s="45"/>
    </row>
    <row r="20" spans="1:3" ht="17.25" thickBot="1" x14ac:dyDescent="0.25">
      <c r="A20" s="7" t="s">
        <v>13</v>
      </c>
      <c r="B20" s="21">
        <v>0</v>
      </c>
      <c r="C20" s="45"/>
    </row>
    <row r="21" spans="1:3" ht="17.25" thickBot="1" x14ac:dyDescent="0.25">
      <c r="A21" s="7" t="s">
        <v>14</v>
      </c>
      <c r="B21" s="21">
        <v>0</v>
      </c>
      <c r="C21" s="45"/>
    </row>
    <row r="22" spans="1:3" ht="17.25" thickBot="1" x14ac:dyDescent="0.25">
      <c r="A22" s="7" t="s">
        <v>15</v>
      </c>
      <c r="B22" s="21">
        <v>0</v>
      </c>
      <c r="C22" s="45"/>
    </row>
    <row r="23" spans="1:3" ht="17.25" thickBot="1" x14ac:dyDescent="0.25">
      <c r="A23" s="7" t="s">
        <v>16</v>
      </c>
      <c r="B23" s="21">
        <v>0</v>
      </c>
      <c r="C23" s="45"/>
    </row>
    <row r="24" spans="1:3" ht="17.25" thickBot="1" x14ac:dyDescent="0.25">
      <c r="A24" s="7" t="s">
        <v>17</v>
      </c>
      <c r="B24" s="21">
        <v>5.3272024538061356</v>
      </c>
      <c r="C24" s="45"/>
    </row>
    <row r="25" spans="1:3" ht="17.25" thickBot="1" x14ac:dyDescent="0.25">
      <c r="A25" s="7" t="s">
        <v>18</v>
      </c>
      <c r="B25" s="21">
        <v>0</v>
      </c>
      <c r="C25" s="45"/>
    </row>
    <row r="26" spans="1:3" ht="17.25" thickBot="1" x14ac:dyDescent="0.25">
      <c r="A26" s="7" t="s">
        <v>19</v>
      </c>
      <c r="B26" s="21">
        <v>5.7277718795022663</v>
      </c>
      <c r="C26" s="45"/>
    </row>
    <row r="27" spans="1:3" ht="17.25" thickBot="1" x14ac:dyDescent="0.25">
      <c r="A27" s="7"/>
      <c r="B27" s="10"/>
    </row>
    <row r="28" spans="1:3" ht="17.25" thickBot="1" x14ac:dyDescent="0.25">
      <c r="A28" s="16" t="s">
        <v>20</v>
      </c>
      <c r="B28" s="10"/>
    </row>
    <row r="29" spans="1:3" ht="17.25" thickBot="1" x14ac:dyDescent="0.25">
      <c r="A29" s="7" t="s">
        <v>21</v>
      </c>
      <c r="B29" s="21">
        <v>0</v>
      </c>
    </row>
    <row r="30" spans="1:3" ht="17.25" thickBot="1" x14ac:dyDescent="0.25">
      <c r="A30" s="7" t="s">
        <v>22</v>
      </c>
      <c r="B30" s="21">
        <v>0</v>
      </c>
    </row>
    <row r="31" spans="1:3" ht="17.25" thickBot="1" x14ac:dyDescent="0.25">
      <c r="A31" s="7"/>
      <c r="B31" s="10"/>
    </row>
    <row r="32" spans="1:3" ht="17.25" thickBot="1" x14ac:dyDescent="0.25">
      <c r="A32" s="16" t="s">
        <v>54</v>
      </c>
      <c r="B32" s="21">
        <f>B30+B29+B26+B25+B24+B23+B22+B21+B20+B19+B16+B15+B14+B11+B10+B7+B6</f>
        <v>37.277059697808404</v>
      </c>
    </row>
    <row r="33" spans="1:2" ht="17.25" thickBot="1" x14ac:dyDescent="0.25">
      <c r="A33" s="17"/>
      <c r="B33" s="10"/>
    </row>
    <row r="34" spans="1:2" ht="17.25" thickBot="1" x14ac:dyDescent="0.25">
      <c r="A34" s="16" t="s">
        <v>23</v>
      </c>
      <c r="B34" s="10"/>
    </row>
    <row r="35" spans="1:2" ht="26.25" thickBot="1" x14ac:dyDescent="0.25">
      <c r="A35" s="7" t="s">
        <v>82</v>
      </c>
      <c r="B35" s="37">
        <f>(B14+B19+B20+B21+B22+B23+B24+B25+B26+B30)/14300</f>
        <v>7.7307512820338467E-4</v>
      </c>
    </row>
    <row r="36" spans="1:2" ht="14.25" customHeight="1" x14ac:dyDescent="0.2">
      <c r="A36" s="5"/>
      <c r="B36" s="38"/>
    </row>
    <row r="37" spans="1:2" ht="15" customHeight="1" thickBot="1" x14ac:dyDescent="0.25">
      <c r="A37" s="7"/>
      <c r="B37" s="39"/>
    </row>
    <row r="38" spans="1:2" ht="26.25" thickBot="1" x14ac:dyDescent="0.25">
      <c r="A38" s="7" t="s">
        <v>55</v>
      </c>
      <c r="B38" s="27">
        <f>(B32/B40/1000)*1000</f>
        <v>2.7237120210548849E-3</v>
      </c>
    </row>
    <row r="39" spans="1:2" ht="17.25" thickBot="1" x14ac:dyDescent="0.25">
      <c r="A39" s="7"/>
      <c r="B39" s="10"/>
    </row>
    <row r="40" spans="1:2" ht="17.25" thickBot="1" x14ac:dyDescent="0.25">
      <c r="A40" s="7" t="s">
        <v>24</v>
      </c>
      <c r="B40" s="21">
        <v>13686.123720000001</v>
      </c>
    </row>
  </sheetData>
  <mergeCells count="1">
    <mergeCell ref="B35:B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rightToLeft="1" topLeftCell="A7" workbookViewId="0">
      <selection activeCell="B34" sqref="B34"/>
    </sheetView>
  </sheetViews>
  <sheetFormatPr defaultRowHeight="14.25" x14ac:dyDescent="0.2"/>
  <cols>
    <col min="1" max="1" width="74.875" bestFit="1" customWidth="1"/>
  </cols>
  <sheetData>
    <row r="1" spans="1:2" ht="16.5" x14ac:dyDescent="0.25">
      <c r="A1" s="20" t="s">
        <v>104</v>
      </c>
      <c r="B1" s="9"/>
    </row>
    <row r="2" spans="1:2" ht="15" x14ac:dyDescent="0.25">
      <c r="A2" s="19"/>
      <c r="B2" s="9"/>
    </row>
    <row r="3" spans="1:2" ht="15.75" thickBot="1" x14ac:dyDescent="0.3">
      <c r="A3" s="1" t="s">
        <v>93</v>
      </c>
      <c r="B3" s="9"/>
    </row>
    <row r="4" spans="1:2" ht="15" thickBot="1" x14ac:dyDescent="0.25">
      <c r="A4" s="3"/>
      <c r="B4" s="2" t="s">
        <v>0</v>
      </c>
    </row>
    <row r="5" spans="1:2" ht="17.25" thickBot="1" x14ac:dyDescent="0.25">
      <c r="A5" s="16" t="s">
        <v>1</v>
      </c>
      <c r="B5" s="10"/>
    </row>
    <row r="6" spans="1:2" ht="17.25" thickBot="1" x14ac:dyDescent="0.25">
      <c r="A6" s="7" t="s">
        <v>2</v>
      </c>
      <c r="B6" s="21">
        <v>0</v>
      </c>
    </row>
    <row r="7" spans="1:2" ht="17.25" thickBot="1" x14ac:dyDescent="0.25">
      <c r="A7" s="7" t="s">
        <v>3</v>
      </c>
      <c r="B7" s="21">
        <v>0</v>
      </c>
    </row>
    <row r="8" spans="1:2" ht="17.25" thickBot="1" x14ac:dyDescent="0.25">
      <c r="A8" s="7"/>
      <c r="B8" s="26"/>
    </row>
    <row r="9" spans="1:2" ht="17.25" thickBot="1" x14ac:dyDescent="0.25">
      <c r="A9" s="16" t="s">
        <v>4</v>
      </c>
      <c r="B9" s="26"/>
    </row>
    <row r="10" spans="1:2" ht="17.25" thickBot="1" x14ac:dyDescent="0.25">
      <c r="A10" s="7" t="s">
        <v>5</v>
      </c>
      <c r="B10" s="21">
        <v>0</v>
      </c>
    </row>
    <row r="11" spans="1:2" ht="17.25" thickBot="1" x14ac:dyDescent="0.25">
      <c r="A11" s="7" t="s">
        <v>6</v>
      </c>
      <c r="B11" s="21">
        <v>0</v>
      </c>
    </row>
    <row r="12" spans="1:2" ht="17.25" thickBot="1" x14ac:dyDescent="0.25">
      <c r="A12" s="7"/>
      <c r="B12" s="26"/>
    </row>
    <row r="13" spans="1:2" ht="17.25" thickBot="1" x14ac:dyDescent="0.25">
      <c r="A13" s="16" t="s">
        <v>7</v>
      </c>
      <c r="B13" s="26"/>
    </row>
    <row r="14" spans="1:2" ht="17.25" thickBot="1" x14ac:dyDescent="0.25">
      <c r="A14" s="7" t="s">
        <v>8</v>
      </c>
      <c r="B14" s="21">
        <v>0</v>
      </c>
    </row>
    <row r="15" spans="1:2" ht="17.25" thickBot="1" x14ac:dyDescent="0.25">
      <c r="A15" s="7" t="s">
        <v>9</v>
      </c>
      <c r="B15" s="21">
        <v>0</v>
      </c>
    </row>
    <row r="16" spans="1:2" ht="17.25" thickBot="1" x14ac:dyDescent="0.25">
      <c r="A16" s="7" t="s">
        <v>10</v>
      </c>
      <c r="B16" s="21">
        <v>0</v>
      </c>
    </row>
    <row r="17" spans="1:2" ht="17.25" thickBot="1" x14ac:dyDescent="0.25">
      <c r="A17" s="7"/>
      <c r="B17" s="26"/>
    </row>
    <row r="18" spans="1:2" ht="17.25" thickBot="1" x14ac:dyDescent="0.25">
      <c r="A18" s="16" t="s">
        <v>11</v>
      </c>
      <c r="B18" s="26"/>
    </row>
    <row r="19" spans="1:2" ht="17.25" thickBot="1" x14ac:dyDescent="0.25">
      <c r="A19" s="7" t="s">
        <v>12</v>
      </c>
      <c r="B19" s="21">
        <v>0</v>
      </c>
    </row>
    <row r="20" spans="1:2" ht="17.25" thickBot="1" x14ac:dyDescent="0.25">
      <c r="A20" s="7" t="s">
        <v>13</v>
      </c>
      <c r="B20" s="21">
        <v>0</v>
      </c>
    </row>
    <row r="21" spans="1:2" ht="17.25" thickBot="1" x14ac:dyDescent="0.25">
      <c r="A21" s="7" t="s">
        <v>14</v>
      </c>
      <c r="B21" s="21">
        <v>0</v>
      </c>
    </row>
    <row r="22" spans="1:2" ht="17.25" thickBot="1" x14ac:dyDescent="0.25">
      <c r="A22" s="7" t="s">
        <v>15</v>
      </c>
      <c r="B22" s="21">
        <v>0</v>
      </c>
    </row>
    <row r="23" spans="1:2" ht="17.25" thickBot="1" x14ac:dyDescent="0.25">
      <c r="A23" s="7" t="s">
        <v>16</v>
      </c>
      <c r="B23" s="21">
        <v>0</v>
      </c>
    </row>
    <row r="24" spans="1:2" ht="17.25" thickBot="1" x14ac:dyDescent="0.25">
      <c r="A24" s="7" t="s">
        <v>17</v>
      </c>
      <c r="B24" s="21">
        <v>0</v>
      </c>
    </row>
    <row r="25" spans="1:2" ht="17.25" thickBot="1" x14ac:dyDescent="0.25">
      <c r="A25" s="7" t="s">
        <v>18</v>
      </c>
      <c r="B25" s="21">
        <v>0</v>
      </c>
    </row>
    <row r="26" spans="1:2" ht="17.25" thickBot="1" x14ac:dyDescent="0.25">
      <c r="A26" s="7" t="s">
        <v>19</v>
      </c>
      <c r="B26" s="21">
        <v>0</v>
      </c>
    </row>
    <row r="27" spans="1:2" ht="17.25" thickBot="1" x14ac:dyDescent="0.25">
      <c r="A27" s="7"/>
      <c r="B27" s="10"/>
    </row>
    <row r="28" spans="1:2" ht="17.25" thickBot="1" x14ac:dyDescent="0.25">
      <c r="A28" s="16" t="s">
        <v>20</v>
      </c>
      <c r="B28" s="10"/>
    </row>
    <row r="29" spans="1:2" ht="17.25" thickBot="1" x14ac:dyDescent="0.25">
      <c r="A29" s="7" t="s">
        <v>21</v>
      </c>
      <c r="B29" s="21">
        <v>0</v>
      </c>
    </row>
    <row r="30" spans="1:2" ht="17.25" thickBot="1" x14ac:dyDescent="0.25">
      <c r="A30" s="7" t="s">
        <v>22</v>
      </c>
      <c r="B30" s="21">
        <v>0</v>
      </c>
    </row>
    <row r="31" spans="1:2" ht="17.25" thickBot="1" x14ac:dyDescent="0.25">
      <c r="A31" s="7"/>
      <c r="B31" s="10"/>
    </row>
    <row r="32" spans="1:2" ht="17.25" thickBot="1" x14ac:dyDescent="0.25">
      <c r="A32" s="16" t="s">
        <v>54</v>
      </c>
      <c r="B32" s="21">
        <f>B30+B29+B26+B25+B24+B23+B22+B21+B20+B19+B16+B15+B14+B11+B10+B7+B6</f>
        <v>0</v>
      </c>
    </row>
    <row r="33" spans="1:2" ht="17.25" thickBot="1" x14ac:dyDescent="0.25">
      <c r="A33" s="17"/>
      <c r="B33" s="10"/>
    </row>
    <row r="34" spans="1:2" ht="17.25" thickBot="1" x14ac:dyDescent="0.25">
      <c r="A34" s="16" t="s">
        <v>23</v>
      </c>
      <c r="B34" s="10"/>
    </row>
    <row r="35" spans="1:2" ht="25.5" customHeight="1" thickBot="1" x14ac:dyDescent="0.25">
      <c r="A35" s="7" t="s">
        <v>82</v>
      </c>
      <c r="B35" s="21">
        <v>0</v>
      </c>
    </row>
    <row r="36" spans="1:2" ht="17.25" thickBot="1" x14ac:dyDescent="0.25">
      <c r="A36" s="7" t="s">
        <v>55</v>
      </c>
      <c r="B36" s="21">
        <v>0</v>
      </c>
    </row>
    <row r="37" spans="1:2" ht="17.25" thickBot="1" x14ac:dyDescent="0.25">
      <c r="A37" s="7" t="s">
        <v>24</v>
      </c>
      <c r="B37" s="2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rightToLeft="1" topLeftCell="A28" workbookViewId="0">
      <selection activeCell="B29" sqref="B29:B30"/>
    </sheetView>
  </sheetViews>
  <sheetFormatPr defaultRowHeight="15" x14ac:dyDescent="0.25"/>
  <cols>
    <col min="1" max="1" width="35" style="18" customWidth="1"/>
    <col min="2" max="2" width="37.375" style="9" customWidth="1"/>
  </cols>
  <sheetData>
    <row r="1" spans="1:4" ht="16.5" x14ac:dyDescent="0.25">
      <c r="A1" s="20" t="s">
        <v>68</v>
      </c>
    </row>
    <row r="2" spans="1:4" x14ac:dyDescent="0.25">
      <c r="A2" s="19"/>
    </row>
    <row r="3" spans="1:4" ht="15.75" thickBot="1" x14ac:dyDescent="0.3">
      <c r="A3" s="1" t="s">
        <v>93</v>
      </c>
    </row>
    <row r="4" spans="1:4" thickBot="1" x14ac:dyDescent="0.25">
      <c r="A4" s="3"/>
      <c r="B4" s="2" t="s">
        <v>0</v>
      </c>
    </row>
    <row r="5" spans="1:4" ht="17.25" thickBot="1" x14ac:dyDescent="0.25">
      <c r="A5" s="16" t="s">
        <v>1</v>
      </c>
      <c r="B5" s="10"/>
    </row>
    <row r="6" spans="1:4" ht="17.25" thickBot="1" x14ac:dyDescent="0.25">
      <c r="A6" s="7" t="s">
        <v>2</v>
      </c>
      <c r="B6" s="21">
        <v>0</v>
      </c>
    </row>
    <row r="7" spans="1:4" ht="17.25" thickBot="1" x14ac:dyDescent="0.25">
      <c r="A7" s="7" t="s">
        <v>3</v>
      </c>
      <c r="B7" s="21">
        <v>21.622612006499981</v>
      </c>
      <c r="D7" s="23"/>
    </row>
    <row r="8" spans="1:4" ht="17.25" thickBot="1" x14ac:dyDescent="0.25">
      <c r="A8" s="7"/>
      <c r="B8" s="26"/>
    </row>
    <row r="9" spans="1:4" ht="17.25" thickBot="1" x14ac:dyDescent="0.25">
      <c r="A9" s="16" t="s">
        <v>4</v>
      </c>
      <c r="B9" s="26"/>
    </row>
    <row r="10" spans="1:4" ht="17.25" thickBot="1" x14ac:dyDescent="0.25">
      <c r="A10" s="7" t="s">
        <v>5</v>
      </c>
      <c r="B10" s="21">
        <v>0</v>
      </c>
    </row>
    <row r="11" spans="1:4" ht="17.25" thickBot="1" x14ac:dyDescent="0.25">
      <c r="A11" s="7" t="s">
        <v>6</v>
      </c>
      <c r="B11" s="21">
        <v>0</v>
      </c>
    </row>
    <row r="12" spans="1:4" ht="17.25" thickBot="1" x14ac:dyDescent="0.25">
      <c r="A12" s="7"/>
      <c r="B12" s="26"/>
    </row>
    <row r="13" spans="1:4" ht="17.25" thickBot="1" x14ac:dyDescent="0.25">
      <c r="A13" s="16" t="s">
        <v>7</v>
      </c>
      <c r="B13" s="26"/>
    </row>
    <row r="14" spans="1:4" ht="26.25" thickBot="1" x14ac:dyDescent="0.25">
      <c r="A14" s="7" t="s">
        <v>8</v>
      </c>
      <c r="B14" s="21">
        <v>0</v>
      </c>
    </row>
    <row r="15" spans="1:4" ht="17.25" thickBot="1" x14ac:dyDescent="0.25">
      <c r="A15" s="7" t="s">
        <v>9</v>
      </c>
      <c r="B15" s="21">
        <v>0</v>
      </c>
    </row>
    <row r="16" spans="1:4" ht="17.25" thickBot="1" x14ac:dyDescent="0.25">
      <c r="A16" s="7" t="s">
        <v>10</v>
      </c>
      <c r="B16" s="21">
        <v>0</v>
      </c>
    </row>
    <row r="17" spans="1:2" ht="17.25" thickBot="1" x14ac:dyDescent="0.25">
      <c r="A17" s="7"/>
      <c r="B17" s="26"/>
    </row>
    <row r="18" spans="1:2" ht="17.25" thickBot="1" x14ac:dyDescent="0.25">
      <c r="A18" s="16" t="s">
        <v>11</v>
      </c>
      <c r="B18" s="26"/>
    </row>
    <row r="19" spans="1:2" ht="26.25" thickBot="1" x14ac:dyDescent="0.25">
      <c r="A19" s="7" t="s">
        <v>12</v>
      </c>
      <c r="B19" s="21">
        <v>0</v>
      </c>
    </row>
    <row r="20" spans="1:2" ht="26.25" thickBot="1" x14ac:dyDescent="0.25">
      <c r="A20" s="7" t="s">
        <v>13</v>
      </c>
      <c r="B20" s="21">
        <v>0</v>
      </c>
    </row>
    <row r="21" spans="1:2" ht="26.25" thickBot="1" x14ac:dyDescent="0.25">
      <c r="A21" s="7" t="s">
        <v>14</v>
      </c>
      <c r="B21" s="21">
        <v>0</v>
      </c>
    </row>
    <row r="22" spans="1:2" ht="17.25" thickBot="1" x14ac:dyDescent="0.25">
      <c r="A22" s="7" t="s">
        <v>15</v>
      </c>
      <c r="B22" s="21">
        <v>0</v>
      </c>
    </row>
    <row r="23" spans="1:2" ht="17.25" thickBot="1" x14ac:dyDescent="0.25">
      <c r="A23" s="7" t="s">
        <v>16</v>
      </c>
      <c r="B23" s="21">
        <v>0</v>
      </c>
    </row>
    <row r="24" spans="1:2" ht="17.25" thickBot="1" x14ac:dyDescent="0.25">
      <c r="A24" s="7" t="s">
        <v>17</v>
      </c>
      <c r="B24" s="21">
        <v>0</v>
      </c>
    </row>
    <row r="25" spans="1:2" ht="17.25" thickBot="1" x14ac:dyDescent="0.25">
      <c r="A25" s="7" t="s">
        <v>18</v>
      </c>
      <c r="B25" s="21">
        <v>0</v>
      </c>
    </row>
    <row r="26" spans="1:2" ht="17.25" thickBot="1" x14ac:dyDescent="0.25">
      <c r="A26" s="7" t="s">
        <v>19</v>
      </c>
      <c r="B26" s="21">
        <v>0</v>
      </c>
    </row>
    <row r="27" spans="1:2" ht="17.25" thickBot="1" x14ac:dyDescent="0.25">
      <c r="A27" s="7"/>
      <c r="B27" s="26"/>
    </row>
    <row r="28" spans="1:2" ht="17.25" thickBot="1" x14ac:dyDescent="0.25">
      <c r="A28" s="16" t="s">
        <v>20</v>
      </c>
      <c r="B28" s="26"/>
    </row>
    <row r="29" spans="1:2" ht="17.25" thickBot="1" x14ac:dyDescent="0.25">
      <c r="A29" s="7" t="s">
        <v>21</v>
      </c>
      <c r="B29" s="21">
        <v>0</v>
      </c>
    </row>
    <row r="30" spans="1:2" ht="17.25" thickBot="1" x14ac:dyDescent="0.25">
      <c r="A30" s="7" t="s">
        <v>22</v>
      </c>
      <c r="B30" s="21">
        <v>0</v>
      </c>
    </row>
    <row r="31" spans="1:2" ht="17.25" thickBot="1" x14ac:dyDescent="0.25">
      <c r="A31" s="7"/>
      <c r="B31" s="26"/>
    </row>
    <row r="32" spans="1:2" ht="17.25" thickBot="1" x14ac:dyDescent="0.25">
      <c r="A32" s="16" t="s">
        <v>54</v>
      </c>
      <c r="B32" s="21">
        <f>B30+B29+B26+B25+B24+B23+B22+B21+B20+B19+B16+B15+B14+B11+B10+B7+B6</f>
        <v>21.622612006499981</v>
      </c>
    </row>
    <row r="33" spans="1:2" ht="17.25" thickBot="1" x14ac:dyDescent="0.25">
      <c r="A33" s="17"/>
      <c r="B33" s="10"/>
    </row>
    <row r="34" spans="1:2" ht="17.25" thickBot="1" x14ac:dyDescent="0.25">
      <c r="A34" s="16" t="s">
        <v>23</v>
      </c>
      <c r="B34" s="10"/>
    </row>
    <row r="35" spans="1:2" ht="39" thickBot="1" x14ac:dyDescent="0.25">
      <c r="A35" s="7" t="s">
        <v>82</v>
      </c>
      <c r="B35" s="37">
        <f>(B14+B19+B20+B21+B22+B23+B24+B25+B26+B30)/73500</f>
        <v>0</v>
      </c>
    </row>
    <row r="36" spans="1:2" ht="14.25" customHeight="1" x14ac:dyDescent="0.2">
      <c r="A36" s="5"/>
      <c r="B36" s="38"/>
    </row>
    <row r="37" spans="1:2" ht="15" customHeight="1" thickBot="1" x14ac:dyDescent="0.25">
      <c r="A37" s="7"/>
      <c r="B37" s="39"/>
    </row>
    <row r="38" spans="1:2" ht="39" thickBot="1" x14ac:dyDescent="0.25">
      <c r="A38" s="7" t="s">
        <v>55</v>
      </c>
      <c r="B38" s="27">
        <f>(B32/B40/1000)*1000</f>
        <v>1.1261203486761765E-3</v>
      </c>
    </row>
    <row r="39" spans="1:2" ht="17.25" thickBot="1" x14ac:dyDescent="0.25">
      <c r="A39" s="7"/>
      <c r="B39" s="10"/>
    </row>
    <row r="40" spans="1:2" ht="17.25" thickBot="1" x14ac:dyDescent="0.25">
      <c r="A40" s="7" t="s">
        <v>24</v>
      </c>
      <c r="B40" s="21">
        <v>19200.97797</v>
      </c>
    </row>
  </sheetData>
  <mergeCells count="1">
    <mergeCell ref="B35:B3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19" workbookViewId="0">
      <selection activeCell="C39" sqref="C39"/>
    </sheetView>
  </sheetViews>
  <sheetFormatPr defaultRowHeight="15" x14ac:dyDescent="0.25"/>
  <cols>
    <col min="2" max="2" width="45.25" style="18" customWidth="1"/>
    <col min="3" max="3" width="27.625" style="9" customWidth="1"/>
  </cols>
  <sheetData>
    <row r="1" spans="2:5" ht="16.5" x14ac:dyDescent="0.25">
      <c r="B1" s="20" t="s">
        <v>69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0</v>
      </c>
    </row>
    <row r="7" spans="2:5" ht="17.25" thickBot="1" x14ac:dyDescent="0.25">
      <c r="B7" s="7" t="s">
        <v>3</v>
      </c>
      <c r="C7" s="21">
        <v>2.5594893670000061</v>
      </c>
      <c r="E7" s="23"/>
    </row>
    <row r="8" spans="2:5" ht="17.25" thickBot="1" x14ac:dyDescent="0.25">
      <c r="B8" s="7"/>
      <c r="C8" s="10"/>
    </row>
    <row r="9" spans="2:5" ht="17.25" thickBot="1" x14ac:dyDescent="0.25">
      <c r="B9" s="16" t="s">
        <v>4</v>
      </c>
      <c r="C9" s="10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0</v>
      </c>
    </row>
    <row r="12" spans="2:5" ht="17.25" thickBot="1" x14ac:dyDescent="0.25">
      <c r="B12" s="7"/>
      <c r="C12" s="10"/>
    </row>
    <row r="13" spans="2:5" ht="17.25" thickBot="1" x14ac:dyDescent="0.25">
      <c r="B13" s="16" t="s">
        <v>7</v>
      </c>
      <c r="C13" s="10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10"/>
    </row>
    <row r="18" spans="2:3" ht="17.25" thickBot="1" x14ac:dyDescent="0.25">
      <c r="B18" s="16" t="s">
        <v>11</v>
      </c>
      <c r="C18" s="10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0</v>
      </c>
    </row>
    <row r="24" spans="2:3" ht="17.25" thickBot="1" x14ac:dyDescent="0.25">
      <c r="B24" s="7" t="s">
        <v>17</v>
      </c>
      <c r="C24" s="21">
        <v>0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0</v>
      </c>
    </row>
    <row r="27" spans="2:3" ht="17.25" thickBot="1" x14ac:dyDescent="0.25">
      <c r="B27" s="7"/>
      <c r="C27" s="10"/>
    </row>
    <row r="28" spans="2:3" ht="17.25" thickBot="1" x14ac:dyDescent="0.25">
      <c r="B28" s="16" t="s">
        <v>20</v>
      </c>
      <c r="C28" s="10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10"/>
    </row>
    <row r="32" spans="2:3" ht="17.25" thickBot="1" x14ac:dyDescent="0.25">
      <c r="B32" s="16" t="s">
        <v>54</v>
      </c>
      <c r="C32" s="21">
        <f>C30+C29+C26+C25+C24+C23+C22+C21+C20+C19+C16+C15+C14+C11+C10+C7+C6</f>
        <v>2.5594893670000061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0"/>
    </row>
    <row r="35" spans="2:3" ht="26.25" thickBot="1" x14ac:dyDescent="0.25">
      <c r="B35" s="7" t="s">
        <v>82</v>
      </c>
      <c r="C35" s="37">
        <f>(C14+C19+C20+C21+C22+C23+C24+C25+C26+C30)/7000</f>
        <v>0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26.25" thickBot="1" x14ac:dyDescent="0.25">
      <c r="B38" s="7" t="s">
        <v>55</v>
      </c>
      <c r="C38" s="27">
        <f>(C32/C40/1000)*1000</f>
        <v>1.0442692042781695E-3</v>
      </c>
    </row>
    <row r="39" spans="2:3" ht="15" customHeight="1" thickBot="1" x14ac:dyDescent="0.25">
      <c r="B39" s="7"/>
      <c r="C39" s="10"/>
    </row>
    <row r="40" spans="2:3" ht="15" customHeight="1" thickBot="1" x14ac:dyDescent="0.25">
      <c r="B40" s="7" t="s">
        <v>24</v>
      </c>
      <c r="C40" s="21">
        <v>2450.9861599999999</v>
      </c>
    </row>
  </sheetData>
  <mergeCells count="1">
    <mergeCell ref="C35:C3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12" workbookViewId="0">
      <selection activeCell="C29" sqref="C29:C30"/>
    </sheetView>
  </sheetViews>
  <sheetFormatPr defaultRowHeight="15" x14ac:dyDescent="0.25"/>
  <cols>
    <col min="2" max="2" width="41.5" style="18" customWidth="1"/>
    <col min="3" max="3" width="32.625" style="9" customWidth="1"/>
  </cols>
  <sheetData>
    <row r="1" spans="2:5" ht="16.5" x14ac:dyDescent="0.25">
      <c r="B1" s="20" t="s">
        <v>70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0</v>
      </c>
    </row>
    <row r="7" spans="2:5" ht="17.25" thickBot="1" x14ac:dyDescent="0.25">
      <c r="B7" s="7" t="s">
        <v>3</v>
      </c>
      <c r="C7" s="21">
        <v>65.390356998500025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0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26"/>
    </row>
    <row r="18" spans="2:3" ht="17.25" thickBot="1" x14ac:dyDescent="0.25">
      <c r="B18" s="16" t="s">
        <v>11</v>
      </c>
      <c r="C18" s="26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1.5552677687260279</v>
      </c>
    </row>
    <row r="24" spans="2:3" ht="17.25" thickBot="1" x14ac:dyDescent="0.25">
      <c r="B24" s="7" t="s">
        <v>17</v>
      </c>
      <c r="C24" s="21">
        <v>2.7835739256740877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0</v>
      </c>
    </row>
    <row r="27" spans="2:3" ht="17.25" thickBot="1" x14ac:dyDescent="0.25">
      <c r="B27" s="7"/>
      <c r="C27" s="26"/>
    </row>
    <row r="28" spans="2:3" ht="17.25" thickBot="1" x14ac:dyDescent="0.25">
      <c r="B28" s="16" t="s">
        <v>20</v>
      </c>
      <c r="C28" s="26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26"/>
    </row>
    <row r="32" spans="2:3" ht="17.25" thickBot="1" x14ac:dyDescent="0.25">
      <c r="B32" s="16" t="s">
        <v>54</v>
      </c>
      <c r="C32" s="21">
        <f>C30+C29+C26+C25+C24+C23+C22+C21+C20+C19+C16+C15+C14+C11+C10+C7+C6</f>
        <v>69.729198692900141</v>
      </c>
    </row>
    <row r="33" spans="2:3" ht="17.25" thickBot="1" x14ac:dyDescent="0.25">
      <c r="B33" s="17"/>
      <c r="C33" s="26"/>
    </row>
    <row r="34" spans="2:3" ht="17.25" thickBot="1" x14ac:dyDescent="0.25">
      <c r="B34" s="16" t="s">
        <v>23</v>
      </c>
      <c r="C34" s="26"/>
    </row>
    <row r="35" spans="2:3" ht="26.25" thickBot="1" x14ac:dyDescent="0.25">
      <c r="B35" s="7" t="s">
        <v>82</v>
      </c>
      <c r="C35" s="37">
        <f>(C14+C19+C20+C21+C22+C23+C24+C25+C26+C30)/147600</f>
        <v>2.9395946439025173E-5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26.25" thickBot="1" x14ac:dyDescent="0.25">
      <c r="B38" s="7" t="s">
        <v>55</v>
      </c>
      <c r="C38" s="27">
        <f>(C32/C40/1000)*1000</f>
        <v>2.0570492618738074E-3</v>
      </c>
    </row>
    <row r="39" spans="2:3" ht="17.25" thickBot="1" x14ac:dyDescent="0.25">
      <c r="B39" s="7"/>
      <c r="C39" s="26"/>
    </row>
    <row r="40" spans="2:3" ht="17.25" thickBot="1" x14ac:dyDescent="0.25">
      <c r="B40" s="7" t="s">
        <v>24</v>
      </c>
      <c r="C40" s="21">
        <v>33897.680520000002</v>
      </c>
    </row>
  </sheetData>
  <mergeCells count="1">
    <mergeCell ref="C35:C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28" workbookViewId="0">
      <selection activeCell="C39" sqref="C39"/>
    </sheetView>
  </sheetViews>
  <sheetFormatPr defaultRowHeight="15" x14ac:dyDescent="0.25"/>
  <cols>
    <col min="2" max="2" width="41.125" style="18" customWidth="1"/>
    <col min="3" max="3" width="31.625" style="9" customWidth="1"/>
  </cols>
  <sheetData>
    <row r="1" spans="2:5" ht="16.5" x14ac:dyDescent="0.25">
      <c r="B1" s="20" t="s">
        <v>71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0</v>
      </c>
    </row>
    <row r="7" spans="2:5" ht="17.25" thickBot="1" x14ac:dyDescent="0.25">
      <c r="B7" s="7" t="s">
        <v>3</v>
      </c>
      <c r="C7" s="21">
        <v>23.881430162999994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0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26"/>
    </row>
    <row r="18" spans="2:3" ht="17.25" thickBot="1" x14ac:dyDescent="0.25">
      <c r="B18" s="16" t="s">
        <v>11</v>
      </c>
      <c r="C18" s="26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0.99340115170137033</v>
      </c>
    </row>
    <row r="24" spans="2:3" ht="17.25" thickBot="1" x14ac:dyDescent="0.25">
      <c r="B24" s="7" t="s">
        <v>17</v>
      </c>
      <c r="C24" s="21">
        <v>13.6596750401372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0</v>
      </c>
    </row>
    <row r="27" spans="2:3" ht="17.25" thickBot="1" x14ac:dyDescent="0.25">
      <c r="B27" s="7"/>
      <c r="C27" s="26"/>
    </row>
    <row r="28" spans="2:3" ht="17.25" thickBot="1" x14ac:dyDescent="0.25">
      <c r="B28" s="16" t="s">
        <v>20</v>
      </c>
      <c r="C28" s="26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26"/>
    </row>
    <row r="32" spans="2:3" ht="17.25" thickBot="1" x14ac:dyDescent="0.25">
      <c r="B32" s="16" t="s">
        <v>54</v>
      </c>
      <c r="C32" s="21">
        <f>C30+C29+C26+C25+C24+C23+C22+C21+C20+C19+C16+C15+C14+C11+C10+C7+C6</f>
        <v>38.534506354838562</v>
      </c>
    </row>
    <row r="33" spans="2:3" ht="17.25" thickBot="1" x14ac:dyDescent="0.25">
      <c r="B33" s="17"/>
      <c r="C33" s="26"/>
    </row>
    <row r="34" spans="2:3" ht="17.25" thickBot="1" x14ac:dyDescent="0.25">
      <c r="B34" s="16" t="s">
        <v>23</v>
      </c>
      <c r="C34" s="26"/>
    </row>
    <row r="35" spans="2:3" ht="26.25" thickBot="1" x14ac:dyDescent="0.25">
      <c r="B35" s="7" t="s">
        <v>82</v>
      </c>
      <c r="C35" s="37">
        <f>(C14+C19+C20+C21+C22+C23+C24+C25+C26+C30)/26300</f>
        <v>5.5715118600146659E-4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26.25" thickBot="1" x14ac:dyDescent="0.25">
      <c r="B38" s="7" t="s">
        <v>55</v>
      </c>
      <c r="C38" s="27">
        <f>(C32/C40/1000)*1000</f>
        <v>6.3242812605314447E-3</v>
      </c>
    </row>
    <row r="39" spans="2:3" ht="17.25" thickBot="1" x14ac:dyDescent="0.25">
      <c r="B39" s="7"/>
      <c r="C39" s="26"/>
    </row>
    <row r="40" spans="2:3" ht="17.25" thickBot="1" x14ac:dyDescent="0.25">
      <c r="B40" s="7" t="s">
        <v>24</v>
      </c>
      <c r="C40" s="21">
        <v>6093.1044599999996</v>
      </c>
    </row>
  </sheetData>
  <mergeCells count="1">
    <mergeCell ref="C35:C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8"/>
  <sheetViews>
    <sheetView rightToLeft="1" topLeftCell="A19" workbookViewId="0">
      <selection activeCell="C37" activeCellId="2" sqref="C7:C28 C36 C37"/>
    </sheetView>
  </sheetViews>
  <sheetFormatPr defaultColWidth="37.25" defaultRowHeight="15" x14ac:dyDescent="0.25"/>
  <cols>
    <col min="1" max="1" width="10.375" customWidth="1"/>
    <col min="2" max="2" width="45.75" style="13" customWidth="1"/>
    <col min="3" max="3" width="25.875" style="24" customWidth="1"/>
  </cols>
  <sheetData>
    <row r="1" spans="2:4" ht="16.5" x14ac:dyDescent="0.25">
      <c r="B1" s="20" t="s">
        <v>57</v>
      </c>
    </row>
    <row r="2" spans="2:4" x14ac:dyDescent="0.25">
      <c r="B2" s="19" t="s">
        <v>58</v>
      </c>
    </row>
    <row r="3" spans="2:4" ht="15.75" thickBot="1" x14ac:dyDescent="0.3">
      <c r="B3" s="1" t="s">
        <v>95</v>
      </c>
    </row>
    <row r="4" spans="2:4" thickBot="1" x14ac:dyDescent="0.25">
      <c r="B4" s="3"/>
      <c r="C4" s="25" t="s">
        <v>0</v>
      </c>
    </row>
    <row r="5" spans="2:4" ht="17.25" thickBot="1" x14ac:dyDescent="0.25">
      <c r="B5" s="4" t="s">
        <v>25</v>
      </c>
      <c r="C5" s="26"/>
    </row>
    <row r="6" spans="2:4" ht="17.25" thickBot="1" x14ac:dyDescent="0.25">
      <c r="B6" s="4" t="s">
        <v>26</v>
      </c>
      <c r="C6" s="26"/>
    </row>
    <row r="7" spans="2:4" ht="17.25" thickBot="1" x14ac:dyDescent="0.25">
      <c r="B7" s="14" t="s">
        <v>72</v>
      </c>
      <c r="C7" s="21">
        <v>327.09289999999999</v>
      </c>
      <c r="D7" s="34"/>
    </row>
    <row r="8" spans="2:4" ht="17.25" thickBot="1" x14ac:dyDescent="0.25">
      <c r="B8" s="4" t="s">
        <v>27</v>
      </c>
      <c r="C8" s="26"/>
    </row>
    <row r="9" spans="2:4" ht="16.5" customHeight="1" thickBot="1" x14ac:dyDescent="0.25">
      <c r="B9" s="14" t="s">
        <v>73</v>
      </c>
      <c r="C9" s="21">
        <v>1565</v>
      </c>
      <c r="D9" s="34"/>
    </row>
    <row r="10" spans="2:4" ht="16.5" customHeight="1" thickBot="1" x14ac:dyDescent="0.25">
      <c r="B10" s="14" t="s">
        <v>83</v>
      </c>
      <c r="C10" s="21">
        <v>133</v>
      </c>
      <c r="D10" s="34"/>
    </row>
    <row r="11" spans="2:4" ht="16.5" customHeight="1" thickBot="1" x14ac:dyDescent="0.25">
      <c r="B11" s="14" t="s">
        <v>96</v>
      </c>
      <c r="C11" s="21">
        <v>96</v>
      </c>
      <c r="D11" s="34"/>
    </row>
    <row r="12" spans="2:4" ht="15.75" customHeight="1" thickBot="1" x14ac:dyDescent="0.25">
      <c r="B12" s="14" t="s">
        <v>56</v>
      </c>
      <c r="C12" s="21">
        <v>181</v>
      </c>
      <c r="D12" s="34"/>
    </row>
    <row r="13" spans="2:4" ht="17.25" thickBot="1" x14ac:dyDescent="0.25">
      <c r="B13" s="4" t="s">
        <v>28</v>
      </c>
      <c r="C13" s="21">
        <f>C12+C11+C10+C9+C7</f>
        <v>2302.0929000000001</v>
      </c>
      <c r="D13" s="34"/>
    </row>
    <row r="14" spans="2:4" ht="17.25" thickBot="1" x14ac:dyDescent="0.25">
      <c r="B14" s="16"/>
      <c r="C14" s="26"/>
    </row>
    <row r="15" spans="2:4" ht="17.25" thickBot="1" x14ac:dyDescent="0.25">
      <c r="B15" s="4" t="s">
        <v>29</v>
      </c>
      <c r="C15" s="26"/>
    </row>
    <row r="16" spans="2:4" ht="17.25" thickBot="1" x14ac:dyDescent="0.25">
      <c r="B16" s="4" t="s">
        <v>26</v>
      </c>
      <c r="C16" s="26"/>
    </row>
    <row r="17" spans="2:4" ht="17.25" thickBot="1" x14ac:dyDescent="0.25">
      <c r="B17" s="4" t="s">
        <v>27</v>
      </c>
      <c r="C17" s="26"/>
    </row>
    <row r="18" spans="2:4" ht="17.25" thickBot="1" x14ac:dyDescent="0.25">
      <c r="B18" s="14" t="s">
        <v>73</v>
      </c>
      <c r="C18" s="21">
        <v>317</v>
      </c>
    </row>
    <row r="19" spans="2:4" ht="15" customHeight="1" thickBot="1" x14ac:dyDescent="0.25">
      <c r="B19" s="6"/>
      <c r="C19" s="21"/>
    </row>
    <row r="20" spans="2:4" ht="17.25" thickBot="1" x14ac:dyDescent="0.25">
      <c r="B20" s="4" t="s">
        <v>30</v>
      </c>
      <c r="C20" s="21">
        <v>317</v>
      </c>
    </row>
    <row r="21" spans="2:4" ht="17.25" thickBot="1" x14ac:dyDescent="0.25">
      <c r="B21" s="7"/>
      <c r="C21" s="26"/>
    </row>
    <row r="22" spans="2:4" ht="17.25" thickBot="1" x14ac:dyDescent="0.25">
      <c r="B22" s="4" t="s">
        <v>31</v>
      </c>
      <c r="C22" s="26"/>
    </row>
    <row r="23" spans="2:4" ht="17.25" thickBot="1" x14ac:dyDescent="0.25">
      <c r="B23" s="4" t="s">
        <v>32</v>
      </c>
      <c r="C23" s="21">
        <v>19</v>
      </c>
    </row>
    <row r="24" spans="2:4" ht="17.25" thickBot="1" x14ac:dyDescent="0.25">
      <c r="B24" s="4"/>
      <c r="C24" s="26"/>
    </row>
    <row r="25" spans="2:4" ht="17.25" thickBot="1" x14ac:dyDescent="0.25">
      <c r="B25" s="4" t="s">
        <v>33</v>
      </c>
      <c r="C25" s="26"/>
    </row>
    <row r="26" spans="2:4" ht="17.25" thickBot="1" x14ac:dyDescent="0.25">
      <c r="B26" s="15" t="s">
        <v>74</v>
      </c>
      <c r="C26" s="21">
        <v>316.43900000000002</v>
      </c>
      <c r="D26" s="33"/>
    </row>
    <row r="27" spans="2:4" ht="17.25" thickBot="1" x14ac:dyDescent="0.25">
      <c r="B27" s="4" t="s">
        <v>34</v>
      </c>
      <c r="C27" s="21">
        <v>316.43900000000002</v>
      </c>
    </row>
    <row r="28" spans="2:4" ht="17.25" thickBot="1" x14ac:dyDescent="0.25">
      <c r="B28" s="7"/>
      <c r="C28" s="26"/>
    </row>
    <row r="29" spans="2:4" ht="17.25" thickBot="1" x14ac:dyDescent="0.25">
      <c r="B29" s="4" t="s">
        <v>35</v>
      </c>
      <c r="C29" s="26"/>
    </row>
    <row r="30" spans="2:4" ht="17.25" thickBot="1" x14ac:dyDescent="0.25">
      <c r="B30" s="14" t="s">
        <v>75</v>
      </c>
      <c r="C30" s="22">
        <v>0</v>
      </c>
    </row>
    <row r="31" spans="2:4" ht="17.25" thickBot="1" x14ac:dyDescent="0.25">
      <c r="B31" s="4" t="s">
        <v>36</v>
      </c>
      <c r="C31" s="26">
        <v>0</v>
      </c>
    </row>
    <row r="32" spans="2:4" ht="17.25" thickBot="1" x14ac:dyDescent="0.25">
      <c r="B32" s="7"/>
      <c r="C32" s="26"/>
    </row>
    <row r="33" spans="2:3" ht="17.25" thickBot="1" x14ac:dyDescent="0.25">
      <c r="B33" s="4" t="s">
        <v>37</v>
      </c>
      <c r="C33" s="26"/>
    </row>
    <row r="34" spans="2:3" ht="17.25" thickBot="1" x14ac:dyDescent="0.25">
      <c r="B34" s="4" t="s">
        <v>38</v>
      </c>
      <c r="C34" s="22">
        <v>0</v>
      </c>
    </row>
    <row r="35" spans="2:3" ht="17.25" thickBot="1" x14ac:dyDescent="0.25">
      <c r="B35" s="7"/>
      <c r="C35" s="26"/>
    </row>
    <row r="36" spans="2:3" ht="17.25" thickBot="1" x14ac:dyDescent="0.25">
      <c r="B36" s="4" t="s">
        <v>39</v>
      </c>
      <c r="C36" s="21">
        <f>C27+C23+C20+C13</f>
        <v>2954.5319</v>
      </c>
    </row>
    <row r="37" spans="2:3" ht="17.25" thickBot="1" x14ac:dyDescent="0.25">
      <c r="B37" s="4" t="s">
        <v>40</v>
      </c>
      <c r="C37" s="21">
        <v>9409683.73092</v>
      </c>
    </row>
    <row r="38" spans="2:3" ht="17.25" thickBot="1" x14ac:dyDescent="0.3">
      <c r="C38" s="32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topLeftCell="A31" workbookViewId="0">
      <selection activeCell="D45" sqref="D45"/>
    </sheetView>
  </sheetViews>
  <sheetFormatPr defaultColWidth="28.875" defaultRowHeight="15" x14ac:dyDescent="0.25"/>
  <cols>
    <col min="1" max="1" width="42.625" style="13" customWidth="1"/>
    <col min="2" max="2" width="22.25" style="9" customWidth="1"/>
  </cols>
  <sheetData>
    <row r="1" spans="1:3" ht="16.5" x14ac:dyDescent="0.25">
      <c r="A1" s="20" t="s">
        <v>57</v>
      </c>
    </row>
    <row r="2" spans="1:3" x14ac:dyDescent="0.25">
      <c r="A2" s="19" t="s">
        <v>58</v>
      </c>
    </row>
    <row r="3" spans="1:3" ht="15.75" thickBot="1" x14ac:dyDescent="0.3">
      <c r="A3" s="1" t="s">
        <v>94</v>
      </c>
    </row>
    <row r="4" spans="1:3" thickBot="1" x14ac:dyDescent="0.25">
      <c r="A4" s="3"/>
      <c r="B4" s="2" t="s">
        <v>0</v>
      </c>
    </row>
    <row r="5" spans="1:3" ht="18" customHeight="1" thickBot="1" x14ac:dyDescent="0.25">
      <c r="A5" s="4" t="s">
        <v>91</v>
      </c>
      <c r="B5" s="10"/>
    </row>
    <row r="6" spans="1:3" ht="18" customHeight="1" thickBot="1" x14ac:dyDescent="0.25">
      <c r="A6" s="14" t="s">
        <v>98</v>
      </c>
      <c r="B6" s="47">
        <v>837.62</v>
      </c>
      <c r="C6" s="33"/>
    </row>
    <row r="7" spans="1:3" ht="15.75" customHeight="1" thickBot="1" x14ac:dyDescent="0.25">
      <c r="A7" s="14" t="s">
        <v>105</v>
      </c>
      <c r="B7" s="47">
        <v>4724.92</v>
      </c>
      <c r="C7" s="33"/>
    </row>
    <row r="8" spans="1:3" ht="15.75" customHeight="1" thickBot="1" x14ac:dyDescent="0.25">
      <c r="A8" s="4" t="s">
        <v>92</v>
      </c>
      <c r="B8" s="26"/>
      <c r="C8" s="33"/>
    </row>
    <row r="9" spans="1:3" ht="15.75" customHeight="1" thickBot="1" x14ac:dyDescent="0.25">
      <c r="A9" s="14" t="s">
        <v>99</v>
      </c>
      <c r="B9" s="47">
        <v>337</v>
      </c>
      <c r="C9" s="33"/>
    </row>
    <row r="10" spans="1:3" ht="15.75" customHeight="1" thickBot="1" x14ac:dyDescent="0.25">
      <c r="A10" s="14" t="s">
        <v>100</v>
      </c>
      <c r="B10" s="47">
        <v>188.94859375000004</v>
      </c>
      <c r="C10" s="33"/>
    </row>
    <row r="11" spans="1:3" ht="15.75" customHeight="1" thickBot="1" x14ac:dyDescent="0.25">
      <c r="A11" s="14" t="s">
        <v>101</v>
      </c>
      <c r="B11" s="47">
        <v>134.66920833333333</v>
      </c>
      <c r="C11" s="33"/>
    </row>
    <row r="12" spans="1:3" ht="15.75" customHeight="1" thickBot="1" x14ac:dyDescent="0.25">
      <c r="A12" s="14" t="s">
        <v>102</v>
      </c>
      <c r="B12" s="47">
        <v>148.34086165090466</v>
      </c>
      <c r="C12" s="33"/>
    </row>
    <row r="13" spans="1:3" ht="15.75" customHeight="1" thickBot="1" x14ac:dyDescent="0.25">
      <c r="A13" s="14" t="s">
        <v>103</v>
      </c>
      <c r="B13" s="47">
        <v>153.26735375000007</v>
      </c>
      <c r="C13" s="33"/>
    </row>
    <row r="14" spans="1:3" ht="15.75" customHeight="1" thickBot="1" x14ac:dyDescent="0.25">
      <c r="A14" s="7" t="s">
        <v>106</v>
      </c>
      <c r="B14" s="47">
        <v>481.90199999999999</v>
      </c>
      <c r="C14" s="33"/>
    </row>
    <row r="15" spans="1:3" ht="17.25" thickBot="1" x14ac:dyDescent="0.25">
      <c r="A15" s="4" t="s">
        <v>41</v>
      </c>
      <c r="B15" s="21">
        <f>B14+B13+B12+B11+B10+B9+B7+B6</f>
        <v>7006.6680174842377</v>
      </c>
      <c r="C15" s="33"/>
    </row>
    <row r="16" spans="1:3" ht="17.25" thickBot="1" x14ac:dyDescent="0.25">
      <c r="A16" s="7"/>
      <c r="B16" s="26"/>
    </row>
    <row r="17" spans="1:3" ht="17.25" thickBot="1" x14ac:dyDescent="0.25">
      <c r="A17" s="4" t="s">
        <v>42</v>
      </c>
      <c r="B17" s="26"/>
    </row>
    <row r="18" spans="1:3" ht="17.25" thickBot="1" x14ac:dyDescent="0.25">
      <c r="A18" s="4" t="s">
        <v>43</v>
      </c>
      <c r="B18" s="47">
        <v>0</v>
      </c>
    </row>
    <row r="19" spans="1:3" ht="17.25" thickBot="1" x14ac:dyDescent="0.25">
      <c r="A19" s="7"/>
      <c r="B19" s="26"/>
    </row>
    <row r="20" spans="1:3" ht="17.25" thickBot="1" x14ac:dyDescent="0.25">
      <c r="A20" s="4" t="s">
        <v>44</v>
      </c>
      <c r="B20" s="26"/>
    </row>
    <row r="21" spans="1:3" ht="17.25" thickBot="1" x14ac:dyDescent="0.25">
      <c r="A21" s="4" t="s">
        <v>45</v>
      </c>
      <c r="B21" s="26"/>
    </row>
    <row r="22" spans="1:3" ht="17.25" thickBot="1" x14ac:dyDescent="0.25">
      <c r="A22" s="7"/>
      <c r="B22" s="26"/>
    </row>
    <row r="23" spans="1:3" ht="14.25" customHeight="1" thickBot="1" x14ac:dyDescent="0.25">
      <c r="A23" s="8" t="s">
        <v>46</v>
      </c>
      <c r="B23" s="26"/>
    </row>
    <row r="24" spans="1:3" ht="17.25" thickBot="1" x14ac:dyDescent="0.25">
      <c r="A24" s="4" t="s">
        <v>47</v>
      </c>
      <c r="B24" s="47">
        <v>0</v>
      </c>
    </row>
    <row r="25" spans="1:3" ht="17.25" thickBot="1" x14ac:dyDescent="0.25">
      <c r="A25" s="4" t="s">
        <v>48</v>
      </c>
      <c r="B25" s="26"/>
    </row>
    <row r="26" spans="1:3" ht="17.25" thickBot="1" x14ac:dyDescent="0.25">
      <c r="A26" s="14" t="s">
        <v>84</v>
      </c>
      <c r="B26" s="21">
        <v>228.88145663302555</v>
      </c>
      <c r="C26" s="33"/>
    </row>
    <row r="27" spans="1:3" ht="17.25" thickBot="1" x14ac:dyDescent="0.25">
      <c r="A27" s="14" t="s">
        <v>85</v>
      </c>
      <c r="B27" s="21">
        <v>283.57624313849914</v>
      </c>
      <c r="C27" s="33"/>
    </row>
    <row r="28" spans="1:3" ht="17.25" thickBot="1" x14ac:dyDescent="0.25">
      <c r="A28" s="14" t="s">
        <v>86</v>
      </c>
      <c r="B28" s="21">
        <v>268.81429140793517</v>
      </c>
      <c r="C28" s="33"/>
    </row>
    <row r="29" spans="1:3" ht="17.25" thickBot="1" x14ac:dyDescent="0.25">
      <c r="A29" s="14" t="s">
        <v>87</v>
      </c>
      <c r="B29" s="21">
        <v>182.1990703916627</v>
      </c>
      <c r="C29" s="33"/>
    </row>
    <row r="30" spans="1:3" ht="17.25" thickBot="1" x14ac:dyDescent="0.25">
      <c r="A30" s="14" t="s">
        <v>88</v>
      </c>
      <c r="B30" s="21">
        <v>213.50164298018831</v>
      </c>
      <c r="C30" s="33"/>
    </row>
    <row r="31" spans="1:3" ht="17.25" thickBot="1" x14ac:dyDescent="0.25">
      <c r="A31" s="14" t="s">
        <v>89</v>
      </c>
      <c r="B31" s="21">
        <v>114.37318518785754</v>
      </c>
      <c r="C31" s="33"/>
    </row>
    <row r="32" spans="1:3" ht="17.25" thickBot="1" x14ac:dyDescent="0.25">
      <c r="A32" s="14" t="s">
        <v>56</v>
      </c>
      <c r="B32" s="21">
        <v>448.99900000000002</v>
      </c>
      <c r="C32" s="33"/>
    </row>
    <row r="33" spans="1:3" ht="17.25" thickBot="1" x14ac:dyDescent="0.25">
      <c r="A33" s="4" t="s">
        <v>49</v>
      </c>
      <c r="B33" s="47">
        <v>1740.3448897391686</v>
      </c>
      <c r="C33" s="33"/>
    </row>
    <row r="34" spans="1:3" ht="17.25" thickBot="1" x14ac:dyDescent="0.25">
      <c r="A34" s="7"/>
      <c r="B34" s="26"/>
      <c r="C34" s="33"/>
    </row>
    <row r="35" spans="1:3" ht="17.25" thickBot="1" x14ac:dyDescent="0.25">
      <c r="A35" s="4" t="s">
        <v>50</v>
      </c>
      <c r="B35" s="26"/>
      <c r="C35" s="33"/>
    </row>
    <row r="36" spans="1:3" ht="17.25" thickBot="1" x14ac:dyDescent="0.25">
      <c r="A36" s="4" t="s">
        <v>51</v>
      </c>
      <c r="B36" s="26"/>
      <c r="C36" s="33"/>
    </row>
    <row r="37" spans="1:3" ht="17.25" thickBot="1" x14ac:dyDescent="0.25">
      <c r="A37" s="14" t="s">
        <v>77</v>
      </c>
      <c r="B37" s="21">
        <v>0.94144946967123178</v>
      </c>
      <c r="C37" s="33"/>
    </row>
    <row r="38" spans="1:3" ht="17.25" thickBot="1" x14ac:dyDescent="0.25">
      <c r="A38" s="14" t="s">
        <v>78</v>
      </c>
      <c r="B38" s="21">
        <v>0.95390374002191813</v>
      </c>
      <c r="C38" s="33"/>
    </row>
    <row r="39" spans="1:3" ht="17.25" thickBot="1" x14ac:dyDescent="0.25">
      <c r="A39" s="14" t="s">
        <v>76</v>
      </c>
      <c r="B39" s="21">
        <v>5.7155335770109588</v>
      </c>
      <c r="C39" s="33"/>
    </row>
    <row r="40" spans="1:3" ht="17.25" thickBot="1" x14ac:dyDescent="0.25">
      <c r="A40" s="14" t="s">
        <v>56</v>
      </c>
      <c r="B40" s="21">
        <v>0</v>
      </c>
      <c r="C40" s="33"/>
    </row>
    <row r="41" spans="1:3" ht="17.25" thickBot="1" x14ac:dyDescent="0.25">
      <c r="A41" s="4" t="s">
        <v>52</v>
      </c>
      <c r="B41" s="26"/>
      <c r="C41" s="33"/>
    </row>
    <row r="42" spans="1:3" ht="17.25" thickBot="1" x14ac:dyDescent="0.25">
      <c r="A42" s="14" t="s">
        <v>81</v>
      </c>
      <c r="B42" s="21">
        <v>5.1017891172148921</v>
      </c>
      <c r="C42" s="33"/>
    </row>
    <row r="43" spans="1:3" ht="17.25" thickBot="1" x14ac:dyDescent="0.25">
      <c r="A43" s="14" t="s">
        <v>80</v>
      </c>
      <c r="B43" s="21">
        <v>24.17134759441344</v>
      </c>
      <c r="C43" s="33"/>
    </row>
    <row r="44" spans="1:3" ht="17.25" thickBot="1" x14ac:dyDescent="0.25">
      <c r="A44" s="14" t="s">
        <v>90</v>
      </c>
      <c r="B44" s="21">
        <v>2.3509140980574119</v>
      </c>
      <c r="C44" s="33"/>
    </row>
    <row r="45" spans="1:3" ht="17.25" thickBot="1" x14ac:dyDescent="0.25">
      <c r="A45" s="14" t="s">
        <v>79</v>
      </c>
      <c r="B45" s="21">
        <v>28.523128447442087</v>
      </c>
      <c r="C45" s="33"/>
    </row>
    <row r="46" spans="1:3" ht="17.25" thickBot="1" x14ac:dyDescent="0.25">
      <c r="A46" s="14" t="s">
        <v>56</v>
      </c>
      <c r="B46" s="21">
        <v>2.847</v>
      </c>
      <c r="C46" s="33"/>
    </row>
    <row r="47" spans="1:3" ht="17.25" thickBot="1" x14ac:dyDescent="0.25">
      <c r="A47" s="4" t="s">
        <v>97</v>
      </c>
      <c r="B47" s="47">
        <f>SUM(B37:B46)</f>
        <v>70.605066043831926</v>
      </c>
      <c r="C47" s="33"/>
    </row>
    <row r="48" spans="1:3" ht="17.25" thickBot="1" x14ac:dyDescent="0.25">
      <c r="A48" s="4" t="s">
        <v>53</v>
      </c>
      <c r="B48" s="21">
        <f>B47+B33+B21+B18+B15</f>
        <v>8817.617973267239</v>
      </c>
    </row>
    <row r="49" spans="1:2" ht="17.25" thickBot="1" x14ac:dyDescent="0.25">
      <c r="A49" s="4" t="s">
        <v>40</v>
      </c>
      <c r="B49" s="21">
        <v>9409683.73092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rightToLeft="1" topLeftCell="A13" workbookViewId="0">
      <selection activeCell="D37" sqref="D37"/>
    </sheetView>
  </sheetViews>
  <sheetFormatPr defaultRowHeight="15" x14ac:dyDescent="0.25"/>
  <cols>
    <col min="2" max="2" width="47.25" style="18" customWidth="1"/>
    <col min="3" max="3" width="32.875" style="9" customWidth="1"/>
  </cols>
  <sheetData>
    <row r="1" spans="2:5" ht="16.5" x14ac:dyDescent="0.25">
      <c r="B1" s="20" t="s">
        <v>57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  <c r="E5" s="40"/>
    </row>
    <row r="6" spans="2:5" ht="17.25" thickBot="1" x14ac:dyDescent="0.25">
      <c r="B6" s="7" t="s">
        <v>2</v>
      </c>
      <c r="C6" s="21">
        <v>136.02605352926005</v>
      </c>
      <c r="E6" s="40"/>
    </row>
    <row r="7" spans="2:5" ht="17.25" thickBot="1" x14ac:dyDescent="0.25">
      <c r="B7" s="7" t="s">
        <v>3</v>
      </c>
      <c r="C7" s="21">
        <v>916.54156857850023</v>
      </c>
      <c r="E7" s="41"/>
    </row>
    <row r="8" spans="2:5" ht="17.25" thickBot="1" x14ac:dyDescent="0.25">
      <c r="B8" s="7"/>
      <c r="C8" s="26"/>
      <c r="E8" s="40"/>
    </row>
    <row r="9" spans="2:5" ht="17.25" thickBot="1" x14ac:dyDescent="0.25">
      <c r="B9" s="16" t="s">
        <v>4</v>
      </c>
      <c r="C9" s="26"/>
      <c r="E9" s="40"/>
    </row>
    <row r="10" spans="2:5" ht="17.25" thickBot="1" x14ac:dyDescent="0.25">
      <c r="B10" s="7" t="s">
        <v>5</v>
      </c>
      <c r="C10" s="21">
        <v>0</v>
      </c>
      <c r="E10" s="40"/>
    </row>
    <row r="11" spans="2:5" ht="17.25" thickBot="1" x14ac:dyDescent="0.25">
      <c r="B11" s="7" t="s">
        <v>6</v>
      </c>
      <c r="C11" s="21">
        <v>145.33758552500001</v>
      </c>
      <c r="E11" s="40"/>
    </row>
    <row r="12" spans="2:5" ht="17.25" thickBot="1" x14ac:dyDescent="0.25">
      <c r="B12" s="7"/>
      <c r="C12" s="26"/>
      <c r="E12" s="40"/>
    </row>
    <row r="13" spans="2:5" ht="17.25" thickBot="1" x14ac:dyDescent="0.25">
      <c r="B13" s="16" t="s">
        <v>7</v>
      </c>
      <c r="C13" s="26"/>
      <c r="E13" s="40"/>
    </row>
    <row r="14" spans="2:5" ht="26.25" thickBot="1" x14ac:dyDescent="0.25">
      <c r="B14" s="7" t="s">
        <v>8</v>
      </c>
      <c r="C14" s="21">
        <v>19.30866</v>
      </c>
      <c r="E14" s="40"/>
    </row>
    <row r="15" spans="2:5" ht="17.25" thickBot="1" x14ac:dyDescent="0.25">
      <c r="B15" s="7" t="s">
        <v>9</v>
      </c>
      <c r="C15" s="21">
        <v>0</v>
      </c>
      <c r="E15" s="40"/>
    </row>
    <row r="16" spans="2:5" ht="17.25" thickBot="1" x14ac:dyDescent="0.25">
      <c r="B16" s="7" t="s">
        <v>10</v>
      </c>
      <c r="C16" s="21">
        <v>316.43900000000002</v>
      </c>
      <c r="E16" s="42"/>
    </row>
    <row r="17" spans="2:5" ht="17.25" thickBot="1" x14ac:dyDescent="0.25">
      <c r="B17" s="7"/>
      <c r="C17" s="26"/>
      <c r="E17" s="40"/>
    </row>
    <row r="18" spans="2:5" ht="17.25" thickBot="1" x14ac:dyDescent="0.25">
      <c r="B18" s="16" t="s">
        <v>11</v>
      </c>
      <c r="C18" s="26"/>
      <c r="E18" s="40"/>
    </row>
    <row r="19" spans="2:5" ht="17.25" thickBot="1" x14ac:dyDescent="0.25">
      <c r="B19" s="7" t="s">
        <v>12</v>
      </c>
      <c r="C19" s="21">
        <v>860.06374362673932</v>
      </c>
    </row>
    <row r="20" spans="2:5" ht="17.25" thickBot="1" x14ac:dyDescent="0.25">
      <c r="B20" s="7" t="s">
        <v>13</v>
      </c>
      <c r="C20" s="21">
        <v>3483.8739999999998</v>
      </c>
    </row>
    <row r="21" spans="2:5" ht="17.25" thickBot="1" x14ac:dyDescent="0.25">
      <c r="B21" s="7" t="s">
        <v>14</v>
      </c>
      <c r="C21" s="21">
        <v>0</v>
      </c>
    </row>
    <row r="22" spans="2:5" ht="17.25" thickBot="1" x14ac:dyDescent="0.25">
      <c r="B22" s="7" t="s">
        <v>15</v>
      </c>
      <c r="C22" s="21">
        <v>0</v>
      </c>
    </row>
    <row r="23" spans="2:5" ht="17.25" thickBot="1" x14ac:dyDescent="0.25">
      <c r="B23" s="7" t="s">
        <v>16</v>
      </c>
      <c r="C23" s="21">
        <v>0</v>
      </c>
    </row>
    <row r="24" spans="2:5" ht="17.25" thickBot="1" x14ac:dyDescent="0.25">
      <c r="B24" s="7" t="s">
        <v>17</v>
      </c>
      <c r="C24" s="21">
        <v>0.75818045140728085</v>
      </c>
    </row>
    <row r="25" spans="2:5" ht="17.25" thickBot="1" x14ac:dyDescent="0.25">
      <c r="B25" s="7" t="s">
        <v>18</v>
      </c>
      <c r="C25" s="21">
        <v>0</v>
      </c>
    </row>
    <row r="26" spans="2:5" ht="17.25" thickBot="1" x14ac:dyDescent="0.25">
      <c r="B26" s="7" t="s">
        <v>19</v>
      </c>
      <c r="C26" s="21">
        <v>1046.2922116151299</v>
      </c>
    </row>
    <row r="27" spans="2:5" ht="17.25" thickBot="1" x14ac:dyDescent="0.25">
      <c r="B27" s="7"/>
      <c r="C27" s="26"/>
    </row>
    <row r="28" spans="2:5" ht="17.25" thickBot="1" x14ac:dyDescent="0.25">
      <c r="B28" s="16" t="s">
        <v>20</v>
      </c>
      <c r="C28" s="26"/>
    </row>
    <row r="29" spans="2:5" ht="17.25" thickBot="1" x14ac:dyDescent="0.25">
      <c r="B29" s="7" t="s">
        <v>21</v>
      </c>
      <c r="C29" s="21">
        <v>0</v>
      </c>
    </row>
    <row r="30" spans="2:5" ht="17.25" thickBot="1" x14ac:dyDescent="0.25">
      <c r="B30" s="7" t="s">
        <v>22</v>
      </c>
      <c r="C30" s="21">
        <v>0</v>
      </c>
    </row>
    <row r="31" spans="2:5" ht="17.25" thickBot="1" x14ac:dyDescent="0.25">
      <c r="B31" s="7"/>
      <c r="C31" s="26"/>
    </row>
    <row r="32" spans="2:5" ht="17.25" thickBot="1" x14ac:dyDescent="0.25">
      <c r="B32" s="16" t="s">
        <v>54</v>
      </c>
      <c r="C32" s="21">
        <f>C30+C29+C26+C25+C24+C23+C22+C21+C20+C19+C16+C15+C14+C11+C10+C7+C6</f>
        <v>6924.6410033260363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0"/>
    </row>
    <row r="35" spans="2:3" ht="26.25" thickBot="1" x14ac:dyDescent="0.25">
      <c r="B35" s="7" t="s">
        <v>82</v>
      </c>
      <c r="C35" s="46">
        <f>(C14+C19+C20+C21+C22+C23+C24+C25+C26+C30)/4070700</f>
        <v>1.3290826628573162E-3</v>
      </c>
    </row>
    <row r="36" spans="2:3" ht="26.25" thickBot="1" x14ac:dyDescent="0.25">
      <c r="B36" s="7" t="s">
        <v>55</v>
      </c>
      <c r="C36" s="27">
        <f>(C32/C38/1000)*1000</f>
        <v>1.7858987576205463E-3</v>
      </c>
    </row>
    <row r="37" spans="2:3" ht="17.25" thickBot="1" x14ac:dyDescent="0.25">
      <c r="B37" s="7"/>
      <c r="C37" s="10"/>
    </row>
    <row r="38" spans="2:3" ht="17.25" thickBot="1" x14ac:dyDescent="0.25">
      <c r="B38" s="7" t="s">
        <v>24</v>
      </c>
      <c r="C38" s="21">
        <v>3877398.4100600001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rightToLeft="1" topLeftCell="A25" workbookViewId="0">
      <selection activeCell="C37" sqref="C37"/>
    </sheetView>
  </sheetViews>
  <sheetFormatPr defaultRowHeight="15" x14ac:dyDescent="0.25"/>
  <cols>
    <col min="2" max="2" width="49.5" style="18" customWidth="1"/>
    <col min="3" max="3" width="25.875" style="9" customWidth="1"/>
  </cols>
  <sheetData>
    <row r="1" spans="2:5" ht="16.5" x14ac:dyDescent="0.25">
      <c r="B1" s="20" t="s">
        <v>59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65.145481989619981</v>
      </c>
    </row>
    <row r="7" spans="2:5" ht="17.25" thickBot="1" x14ac:dyDescent="0.25">
      <c r="B7" s="7" t="s">
        <v>3</v>
      </c>
      <c r="C7" s="21">
        <v>305.81486514170001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64.703668099999987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26"/>
    </row>
    <row r="18" spans="2:3" ht="17.25" thickBot="1" x14ac:dyDescent="0.25">
      <c r="B18" s="16" t="s">
        <v>11</v>
      </c>
      <c r="C18" s="26"/>
    </row>
    <row r="19" spans="2:3" ht="17.25" thickBot="1" x14ac:dyDescent="0.25">
      <c r="B19" s="7" t="s">
        <v>12</v>
      </c>
      <c r="C19" s="21">
        <v>293.96704226595671</v>
      </c>
    </row>
    <row r="20" spans="2:3" ht="17.25" thickBot="1" x14ac:dyDescent="0.25">
      <c r="B20" s="7" t="s">
        <v>13</v>
      </c>
      <c r="C20" s="21">
        <v>871.15499999999997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2.2023214590191769</v>
      </c>
    </row>
    <row r="24" spans="2:3" ht="17.25" thickBot="1" x14ac:dyDescent="0.25">
      <c r="B24" s="7" t="s">
        <v>17</v>
      </c>
      <c r="C24" s="21">
        <v>25.466941025311712</v>
      </c>
    </row>
    <row r="25" spans="2:3" ht="15.75" customHeight="1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300.84209751619562</v>
      </c>
    </row>
    <row r="27" spans="2:3" ht="17.25" thickBot="1" x14ac:dyDescent="0.25">
      <c r="B27" s="7"/>
      <c r="C27" s="26"/>
    </row>
    <row r="28" spans="2:3" ht="17.25" thickBot="1" x14ac:dyDescent="0.25">
      <c r="B28" s="16" t="s">
        <v>20</v>
      </c>
      <c r="C28" s="26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26"/>
    </row>
    <row r="32" spans="2:3" ht="17.25" thickBot="1" x14ac:dyDescent="0.25">
      <c r="B32" s="16" t="s">
        <v>54</v>
      </c>
      <c r="C32" s="21">
        <f>C30+C29+C26+C25+C24+C23+C22+C21+C20+C19+C16+C15+C14+C11+C10+C7+C6</f>
        <v>1929.2974174978033</v>
      </c>
    </row>
    <row r="33" spans="2:3" ht="17.25" thickBot="1" x14ac:dyDescent="0.25">
      <c r="B33" s="17"/>
      <c r="C33" s="26"/>
    </row>
    <row r="34" spans="2:3" ht="17.25" thickBot="1" x14ac:dyDescent="0.25">
      <c r="B34" s="16" t="s">
        <v>23</v>
      </c>
      <c r="C34" s="26"/>
    </row>
    <row r="35" spans="2:3" ht="26.25" thickBot="1" x14ac:dyDescent="0.25">
      <c r="B35" s="7" t="s">
        <v>82</v>
      </c>
      <c r="C35" s="36">
        <f>(C14+C19+C20+C21+C22+C23+C24+C25+C26+C30)/2304900</f>
        <v>6.480252515365019E-4</v>
      </c>
    </row>
    <row r="36" spans="2:3" ht="26.25" thickBot="1" x14ac:dyDescent="0.25">
      <c r="B36" s="7" t="s">
        <v>55</v>
      </c>
      <c r="C36" s="27">
        <f>(C32/C38/1000)*1000</f>
        <v>8.9294865572742826E-4</v>
      </c>
    </row>
    <row r="37" spans="2:3" ht="17.25" thickBot="1" x14ac:dyDescent="0.25">
      <c r="B37" s="7"/>
      <c r="C37" s="26"/>
    </row>
    <row r="38" spans="2:3" ht="17.25" thickBot="1" x14ac:dyDescent="0.25">
      <c r="B38" s="7" t="s">
        <v>24</v>
      </c>
      <c r="C38" s="21">
        <v>2160591.6590200001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22" workbookViewId="0">
      <selection activeCell="C24" sqref="C24"/>
    </sheetView>
  </sheetViews>
  <sheetFormatPr defaultRowHeight="15" x14ac:dyDescent="0.25"/>
  <cols>
    <col min="2" max="2" width="50.625" style="18" customWidth="1"/>
    <col min="3" max="3" width="22.25" style="9" customWidth="1"/>
  </cols>
  <sheetData>
    <row r="1" spans="2:5" ht="16.5" x14ac:dyDescent="0.25">
      <c r="B1" s="20" t="s">
        <v>60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43">
        <v>52.792966594919989</v>
      </c>
    </row>
    <row r="7" spans="2:5" ht="17.25" thickBot="1" x14ac:dyDescent="0.25">
      <c r="B7" s="7" t="s">
        <v>3</v>
      </c>
      <c r="C7" s="43">
        <v>335.07769122240006</v>
      </c>
      <c r="E7" s="23"/>
    </row>
    <row r="8" spans="2:5" ht="17.25" thickBot="1" x14ac:dyDescent="0.25">
      <c r="B8" s="7"/>
      <c r="C8" s="44"/>
    </row>
    <row r="9" spans="2:5" ht="17.25" thickBot="1" x14ac:dyDescent="0.25">
      <c r="B9" s="16" t="s">
        <v>4</v>
      </c>
      <c r="C9" s="44"/>
    </row>
    <row r="10" spans="2:5" ht="17.25" thickBot="1" x14ac:dyDescent="0.25">
      <c r="B10" s="7" t="s">
        <v>5</v>
      </c>
      <c r="C10" s="43">
        <v>0</v>
      </c>
    </row>
    <row r="11" spans="2:5" ht="17.25" thickBot="1" x14ac:dyDescent="0.25">
      <c r="B11" s="7" t="s">
        <v>6</v>
      </c>
      <c r="C11" s="43">
        <v>36.277507330000034</v>
      </c>
    </row>
    <row r="12" spans="2:5" ht="17.25" thickBot="1" x14ac:dyDescent="0.25">
      <c r="B12" s="7"/>
      <c r="C12" s="44"/>
    </row>
    <row r="13" spans="2:5" ht="17.25" thickBot="1" x14ac:dyDescent="0.25">
      <c r="B13" s="16" t="s">
        <v>7</v>
      </c>
      <c r="C13" s="44"/>
    </row>
    <row r="14" spans="2:5" ht="26.25" thickBot="1" x14ac:dyDescent="0.25">
      <c r="B14" s="7" t="s">
        <v>8</v>
      </c>
      <c r="C14" s="43">
        <v>0</v>
      </c>
    </row>
    <row r="15" spans="2:5" ht="17.25" thickBot="1" x14ac:dyDescent="0.25">
      <c r="B15" s="7" t="s">
        <v>9</v>
      </c>
      <c r="C15" s="43">
        <v>0</v>
      </c>
    </row>
    <row r="16" spans="2:5" ht="17.25" thickBot="1" x14ac:dyDescent="0.25">
      <c r="B16" s="7" t="s">
        <v>10</v>
      </c>
      <c r="C16" s="43">
        <v>0</v>
      </c>
    </row>
    <row r="17" spans="2:3" ht="17.25" thickBot="1" x14ac:dyDescent="0.25">
      <c r="B17" s="7"/>
      <c r="C17" s="44"/>
    </row>
    <row r="18" spans="2:3" ht="17.25" thickBot="1" x14ac:dyDescent="0.25">
      <c r="B18" s="16" t="s">
        <v>11</v>
      </c>
      <c r="C18" s="44"/>
    </row>
    <row r="19" spans="2:3" ht="17.25" thickBot="1" x14ac:dyDescent="0.25">
      <c r="B19" s="7" t="s">
        <v>12</v>
      </c>
      <c r="C19" s="43">
        <v>289.77375430080878</v>
      </c>
    </row>
    <row r="20" spans="2:3" ht="17.25" thickBot="1" x14ac:dyDescent="0.25">
      <c r="B20" s="7" t="s">
        <v>13</v>
      </c>
      <c r="C20" s="43">
        <v>1201.519</v>
      </c>
    </row>
    <row r="21" spans="2:3" ht="17.25" thickBot="1" x14ac:dyDescent="0.25">
      <c r="B21" s="7" t="s">
        <v>14</v>
      </c>
      <c r="C21" s="43">
        <v>0</v>
      </c>
    </row>
    <row r="22" spans="2:3" ht="17.25" thickBot="1" x14ac:dyDescent="0.25">
      <c r="B22" s="7" t="s">
        <v>15</v>
      </c>
      <c r="C22" s="43">
        <v>0</v>
      </c>
    </row>
    <row r="23" spans="2:3" ht="17.25" thickBot="1" x14ac:dyDescent="0.25">
      <c r="B23" s="7" t="s">
        <v>16</v>
      </c>
      <c r="C23" s="43">
        <v>0</v>
      </c>
    </row>
    <row r="24" spans="2:3" ht="17.25" thickBot="1" x14ac:dyDescent="0.25">
      <c r="B24" s="7" t="s">
        <v>17</v>
      </c>
      <c r="C24" s="43">
        <v>0</v>
      </c>
    </row>
    <row r="25" spans="2:3" ht="17.25" thickBot="1" x14ac:dyDescent="0.25">
      <c r="B25" s="7" t="s">
        <v>18</v>
      </c>
      <c r="C25" s="43">
        <v>0</v>
      </c>
    </row>
    <row r="26" spans="2:3" ht="17.25" thickBot="1" x14ac:dyDescent="0.25">
      <c r="B26" s="7" t="s">
        <v>19</v>
      </c>
      <c r="C26" s="43">
        <v>317.33608224665727</v>
      </c>
    </row>
    <row r="27" spans="2:3" ht="17.25" thickBot="1" x14ac:dyDescent="0.25">
      <c r="B27" s="7"/>
      <c r="C27" s="44"/>
    </row>
    <row r="28" spans="2:3" ht="17.25" thickBot="1" x14ac:dyDescent="0.25">
      <c r="B28" s="16" t="s">
        <v>20</v>
      </c>
      <c r="C28" s="44"/>
    </row>
    <row r="29" spans="2:3" ht="17.25" thickBot="1" x14ac:dyDescent="0.25">
      <c r="B29" s="7" t="s">
        <v>21</v>
      </c>
      <c r="C29" s="43">
        <v>0</v>
      </c>
    </row>
    <row r="30" spans="2:3" ht="17.25" thickBot="1" x14ac:dyDescent="0.25">
      <c r="B30" s="7" t="s">
        <v>22</v>
      </c>
      <c r="C30" s="43">
        <v>0</v>
      </c>
    </row>
    <row r="31" spans="2:3" ht="17.25" thickBot="1" x14ac:dyDescent="0.25">
      <c r="B31" s="7"/>
      <c r="C31" s="44"/>
    </row>
    <row r="32" spans="2:3" ht="17.25" thickBot="1" x14ac:dyDescent="0.25">
      <c r="B32" s="16" t="s">
        <v>54</v>
      </c>
      <c r="C32" s="43">
        <f>C30+C29+C26+C25+C24+C23+C22+C21+C20+C19+C16+C15+C14+C11+C10+C7+C6</f>
        <v>2232.7770016947861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26"/>
    </row>
    <row r="35" spans="2:3" ht="38.25" customHeight="1" thickBot="1" x14ac:dyDescent="0.25">
      <c r="B35" s="7" t="s">
        <v>82</v>
      </c>
      <c r="C35" s="37">
        <f>(C14+C19+C20+C21+C22+C23+C24+C25+C26+C30)/1060000</f>
        <v>1.7062536193844021E-3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39" customHeight="1" thickBot="1" x14ac:dyDescent="0.25">
      <c r="B38" s="7" t="s">
        <v>55</v>
      </c>
      <c r="C38" s="27">
        <f>(C32/C40/1000)*1000</f>
        <v>2.1042746208613477E-3</v>
      </c>
    </row>
    <row r="39" spans="2:3" ht="17.25" thickBot="1" x14ac:dyDescent="0.25">
      <c r="B39" s="7"/>
      <c r="C39" s="26"/>
    </row>
    <row r="40" spans="2:3" ht="17.25" thickBot="1" x14ac:dyDescent="0.25">
      <c r="B40" s="7" t="s">
        <v>24</v>
      </c>
      <c r="C40" s="21">
        <v>1061067.3053600001</v>
      </c>
    </row>
  </sheetData>
  <mergeCells count="1">
    <mergeCell ref="C35:C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13" workbookViewId="0">
      <selection activeCell="E35" sqref="E35"/>
    </sheetView>
  </sheetViews>
  <sheetFormatPr defaultRowHeight="15" x14ac:dyDescent="0.25"/>
  <cols>
    <col min="2" max="2" width="44.5" style="18" customWidth="1"/>
    <col min="3" max="3" width="28.875" style="9" customWidth="1"/>
  </cols>
  <sheetData>
    <row r="1" spans="2:5" ht="16.5" x14ac:dyDescent="0.25">
      <c r="B1" s="20" t="s">
        <v>61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26"/>
    </row>
    <row r="6" spans="2:5" ht="17.25" thickBot="1" x14ac:dyDescent="0.25">
      <c r="B6" s="7" t="s">
        <v>2</v>
      </c>
      <c r="C6" s="21">
        <v>16.269554330999998</v>
      </c>
    </row>
    <row r="7" spans="2:5" ht="17.25" thickBot="1" x14ac:dyDescent="0.25">
      <c r="B7" s="7" t="s">
        <v>3</v>
      </c>
      <c r="C7" s="21">
        <v>109.730641374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7.0277700000000003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v>2.92E-4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26"/>
    </row>
    <row r="18" spans="2:3" ht="17.25" thickBot="1" x14ac:dyDescent="0.25">
      <c r="B18" s="16" t="s">
        <v>11</v>
      </c>
      <c r="C18" s="26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1.5503141375452048</v>
      </c>
    </row>
    <row r="24" spans="2:3" ht="17.25" thickBot="1" x14ac:dyDescent="0.25">
      <c r="B24" s="7" t="s">
        <v>17</v>
      </c>
      <c r="C24" s="21">
        <v>7.8812446266800897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23.206220700874724</v>
      </c>
    </row>
    <row r="27" spans="2:3" ht="17.25" thickBot="1" x14ac:dyDescent="0.25">
      <c r="B27" s="7"/>
      <c r="C27" s="10"/>
    </row>
    <row r="28" spans="2:3" ht="17.25" thickBot="1" x14ac:dyDescent="0.25">
      <c r="B28" s="16" t="s">
        <v>20</v>
      </c>
      <c r="C28" s="10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10"/>
    </row>
    <row r="32" spans="2:3" ht="17.25" thickBot="1" x14ac:dyDescent="0.25">
      <c r="B32" s="16" t="s">
        <v>54</v>
      </c>
      <c r="C32" s="22">
        <f>C30+C29+C26+C25+C24+C23+C22+C21+C20+C19+C16+C15+C14+C11+C10+C7+C6</f>
        <v>165.66603717010003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0"/>
    </row>
    <row r="35" spans="2:3" ht="26.25" thickBot="1" x14ac:dyDescent="0.25">
      <c r="B35" s="7" t="s">
        <v>82</v>
      </c>
      <c r="C35" s="37">
        <f>(C14+C19+C20+C21+C22+C23+C24+C25+C26+C30)/85500</f>
        <v>3.817318300011698E-4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26.25" thickBot="1" x14ac:dyDescent="0.25">
      <c r="B38" s="7" t="s">
        <v>55</v>
      </c>
      <c r="C38" s="27">
        <f>(C32/C40/1000)*1000</f>
        <v>1.8623435873428213E-3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1">
        <v>88955.678370000009</v>
      </c>
    </row>
  </sheetData>
  <mergeCells count="1">
    <mergeCell ref="C35:C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rightToLeft="1" topLeftCell="A19" workbookViewId="0">
      <selection activeCell="F42" sqref="F42"/>
    </sheetView>
  </sheetViews>
  <sheetFormatPr defaultRowHeight="15" x14ac:dyDescent="0.25"/>
  <cols>
    <col min="2" max="2" width="37.875" style="18" customWidth="1"/>
    <col min="3" max="3" width="34.625" style="9" customWidth="1"/>
  </cols>
  <sheetData>
    <row r="1" spans="2:5" ht="16.5" x14ac:dyDescent="0.25">
      <c r="B1" s="20" t="s">
        <v>62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2.8764325970000009</v>
      </c>
    </row>
    <row r="7" spans="2:5" ht="17.25" thickBot="1" x14ac:dyDescent="0.25">
      <c r="B7" s="7" t="s">
        <v>3</v>
      </c>
      <c r="C7" s="21">
        <v>26.823451342000002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3.3016530800000004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26"/>
    </row>
    <row r="18" spans="2:3" ht="17.25" thickBot="1" x14ac:dyDescent="0.25">
      <c r="B18" s="16" t="s">
        <v>11</v>
      </c>
      <c r="C18" s="26"/>
    </row>
    <row r="19" spans="2:3" ht="17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0</v>
      </c>
    </row>
    <row r="21" spans="2:3" ht="17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0</v>
      </c>
    </row>
    <row r="24" spans="2:3" ht="17.25" thickBot="1" x14ac:dyDescent="0.25">
      <c r="B24" s="7" t="s">
        <v>17</v>
      </c>
      <c r="C24" s="21">
        <v>4.2455737896116039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11.2678885971459</v>
      </c>
    </row>
    <row r="27" spans="2:3" ht="17.25" thickBot="1" x14ac:dyDescent="0.25">
      <c r="B27" s="7"/>
      <c r="C27" s="10"/>
    </row>
    <row r="28" spans="2:3" ht="17.25" thickBot="1" x14ac:dyDescent="0.25">
      <c r="B28" s="16" t="s">
        <v>20</v>
      </c>
      <c r="C28" s="10"/>
    </row>
    <row r="29" spans="2:3" ht="17.25" thickBot="1" x14ac:dyDescent="0.25">
      <c r="B29" s="7" t="s">
        <v>21</v>
      </c>
      <c r="C29" s="12"/>
    </row>
    <row r="30" spans="2:3" ht="17.25" thickBot="1" x14ac:dyDescent="0.25">
      <c r="B30" s="7" t="s">
        <v>22</v>
      </c>
      <c r="C30" s="12"/>
    </row>
    <row r="31" spans="2:3" ht="17.25" thickBot="1" x14ac:dyDescent="0.25">
      <c r="B31" s="7"/>
      <c r="C31" s="10"/>
    </row>
    <row r="32" spans="2:3" ht="17.25" thickBot="1" x14ac:dyDescent="0.25">
      <c r="B32" s="16" t="s">
        <v>54</v>
      </c>
      <c r="C32" s="30">
        <f>C30+C29+C26+C25+C24+C23+C22+C21+C20+C19+C16+C15+C14+C11+C10+C7+C6</f>
        <v>48.514999405757507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0"/>
    </row>
    <row r="35" spans="2:3" ht="39" thickBot="1" x14ac:dyDescent="0.25">
      <c r="B35" s="7" t="s">
        <v>82</v>
      </c>
      <c r="C35" s="36">
        <f>(C14+C19+C20+C21+C22+C23+C24+C25+C26+C30)/149600</f>
        <v>1.0369961488474266E-4</v>
      </c>
    </row>
    <row r="36" spans="2:3" ht="39" thickBot="1" x14ac:dyDescent="0.25">
      <c r="B36" s="7" t="s">
        <v>55</v>
      </c>
      <c r="C36" s="27">
        <f>(C32/C38/1000)*1000</f>
        <v>3.1525406072749882E-4</v>
      </c>
    </row>
    <row r="37" spans="2:3" ht="17.25" thickBot="1" x14ac:dyDescent="0.25">
      <c r="B37" s="7"/>
      <c r="C37" s="10"/>
    </row>
    <row r="38" spans="2:3" ht="17.25" thickBot="1" x14ac:dyDescent="0.25">
      <c r="B38" s="7" t="s">
        <v>24</v>
      </c>
      <c r="C38" s="21">
        <v>153891.75096999999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opLeftCell="A20" workbookViewId="0">
      <selection activeCell="E25" sqref="E25"/>
    </sheetView>
  </sheetViews>
  <sheetFormatPr defaultRowHeight="15" x14ac:dyDescent="0.25"/>
  <cols>
    <col min="2" max="2" width="36.125" style="18" customWidth="1"/>
    <col min="3" max="3" width="37.625" style="9" customWidth="1"/>
  </cols>
  <sheetData>
    <row r="1" spans="2:5" ht="16.5" x14ac:dyDescent="0.25">
      <c r="B1" s="20" t="s">
        <v>63</v>
      </c>
    </row>
    <row r="2" spans="2:5" x14ac:dyDescent="0.25">
      <c r="B2" s="19"/>
    </row>
    <row r="3" spans="2:5" ht="15.75" thickBot="1" x14ac:dyDescent="0.3">
      <c r="B3" s="1" t="s">
        <v>93</v>
      </c>
    </row>
    <row r="4" spans="2:5" thickBot="1" x14ac:dyDescent="0.25">
      <c r="B4" s="3"/>
      <c r="C4" s="2" t="s">
        <v>0</v>
      </c>
    </row>
    <row r="5" spans="2:5" ht="17.25" thickBot="1" x14ac:dyDescent="0.25">
      <c r="B5" s="16" t="s">
        <v>1</v>
      </c>
      <c r="C5" s="10"/>
    </row>
    <row r="6" spans="2:5" ht="17.25" thickBot="1" x14ac:dyDescent="0.25">
      <c r="B6" s="7" t="s">
        <v>2</v>
      </c>
      <c r="C6" s="21">
        <v>4.7721032025000003</v>
      </c>
    </row>
    <row r="7" spans="2:5" ht="17.25" thickBot="1" x14ac:dyDescent="0.25">
      <c r="B7" s="7" t="s">
        <v>3</v>
      </c>
      <c r="C7" s="21">
        <v>20.6559654717</v>
      </c>
      <c r="E7" s="23"/>
    </row>
    <row r="8" spans="2:5" ht="17.25" thickBot="1" x14ac:dyDescent="0.25">
      <c r="B8" s="7"/>
      <c r="C8" s="26"/>
    </row>
    <row r="9" spans="2:5" ht="17.25" thickBot="1" x14ac:dyDescent="0.25">
      <c r="B9" s="16" t="s">
        <v>4</v>
      </c>
      <c r="C9" s="26"/>
    </row>
    <row r="10" spans="2:5" ht="17.25" thickBot="1" x14ac:dyDescent="0.25">
      <c r="B10" s="7" t="s">
        <v>5</v>
      </c>
      <c r="C10" s="21">
        <v>0</v>
      </c>
    </row>
    <row r="11" spans="2:5" ht="17.25" thickBot="1" x14ac:dyDescent="0.25">
      <c r="B11" s="7" t="s">
        <v>6</v>
      </c>
      <c r="C11" s="21">
        <v>2.3543001099999992</v>
      </c>
    </row>
    <row r="12" spans="2:5" ht="17.25" thickBot="1" x14ac:dyDescent="0.25">
      <c r="B12" s="7"/>
      <c r="C12" s="26"/>
    </row>
    <row r="13" spans="2:5" ht="17.25" thickBot="1" x14ac:dyDescent="0.25">
      <c r="B13" s="16" t="s">
        <v>7</v>
      </c>
      <c r="C13" s="26"/>
    </row>
    <row r="14" spans="2:5" ht="26.25" thickBot="1" x14ac:dyDescent="0.25">
      <c r="B14" s="7" t="s">
        <v>8</v>
      </c>
      <c r="C14" s="21">
        <v>0</v>
      </c>
    </row>
    <row r="15" spans="2:5" ht="17.25" thickBot="1" x14ac:dyDescent="0.25">
      <c r="B15" s="7" t="s">
        <v>9</v>
      </c>
      <c r="C15" s="21">
        <v>0</v>
      </c>
    </row>
    <row r="16" spans="2:5" ht="17.25" thickBot="1" x14ac:dyDescent="0.25">
      <c r="B16" s="7" t="s">
        <v>10</v>
      </c>
      <c r="C16" s="21">
        <v>0</v>
      </c>
    </row>
    <row r="17" spans="2:3" ht="17.25" thickBot="1" x14ac:dyDescent="0.25">
      <c r="B17" s="7"/>
      <c r="C17" s="26"/>
    </row>
    <row r="18" spans="2:3" ht="17.25" thickBot="1" x14ac:dyDescent="0.25">
      <c r="B18" s="16" t="s">
        <v>11</v>
      </c>
      <c r="C18" s="26"/>
    </row>
    <row r="19" spans="2:3" ht="26.25" thickBot="1" x14ac:dyDescent="0.25">
      <c r="B19" s="7" t="s">
        <v>12</v>
      </c>
      <c r="C19" s="21">
        <v>0</v>
      </c>
    </row>
    <row r="20" spans="2:3" ht="17.25" thickBot="1" x14ac:dyDescent="0.25">
      <c r="B20" s="7" t="s">
        <v>13</v>
      </c>
      <c r="C20" s="21">
        <v>5.9916041047639101</v>
      </c>
    </row>
    <row r="21" spans="2:3" ht="26.25" thickBot="1" x14ac:dyDescent="0.25">
      <c r="B21" s="7" t="s">
        <v>14</v>
      </c>
      <c r="C21" s="21">
        <v>0</v>
      </c>
    </row>
    <row r="22" spans="2:3" ht="17.25" thickBot="1" x14ac:dyDescent="0.25">
      <c r="B22" s="7" t="s">
        <v>15</v>
      </c>
      <c r="C22" s="21">
        <v>0</v>
      </c>
    </row>
    <row r="23" spans="2:3" ht="17.25" thickBot="1" x14ac:dyDescent="0.25">
      <c r="B23" s="7" t="s">
        <v>16</v>
      </c>
      <c r="C23" s="21">
        <v>1.0181450935890404</v>
      </c>
    </row>
    <row r="24" spans="2:3" ht="17.25" thickBot="1" x14ac:dyDescent="0.25">
      <c r="B24" s="7" t="s">
        <v>17</v>
      </c>
      <c r="C24" s="21">
        <v>2.5983499897508939</v>
      </c>
    </row>
    <row r="25" spans="2:3" ht="17.25" thickBot="1" x14ac:dyDescent="0.25">
      <c r="B25" s="7" t="s">
        <v>18</v>
      </c>
      <c r="C25" s="21">
        <v>0</v>
      </c>
    </row>
    <row r="26" spans="2:3" ht="17.25" thickBot="1" x14ac:dyDescent="0.25">
      <c r="B26" s="7" t="s">
        <v>19</v>
      </c>
      <c r="C26" s="21">
        <v>34.740970257810154</v>
      </c>
    </row>
    <row r="27" spans="2:3" ht="17.25" thickBot="1" x14ac:dyDescent="0.25">
      <c r="B27" s="7"/>
      <c r="C27" s="26"/>
    </row>
    <row r="28" spans="2:3" ht="17.25" thickBot="1" x14ac:dyDescent="0.25">
      <c r="B28" s="16" t="s">
        <v>20</v>
      </c>
      <c r="C28" s="26"/>
    </row>
    <row r="29" spans="2:3" ht="17.25" thickBot="1" x14ac:dyDescent="0.25">
      <c r="B29" s="7" t="s">
        <v>21</v>
      </c>
      <c r="C29" s="21">
        <v>0</v>
      </c>
    </row>
    <row r="30" spans="2:3" ht="17.25" thickBot="1" x14ac:dyDescent="0.25">
      <c r="B30" s="7" t="s">
        <v>22</v>
      </c>
      <c r="C30" s="21">
        <v>0</v>
      </c>
    </row>
    <row r="31" spans="2:3" ht="17.25" thickBot="1" x14ac:dyDescent="0.25">
      <c r="B31" s="7"/>
      <c r="C31" s="26"/>
    </row>
    <row r="32" spans="2:3" ht="17.25" thickBot="1" x14ac:dyDescent="0.25">
      <c r="B32" s="16" t="s">
        <v>54</v>
      </c>
      <c r="C32" s="21">
        <f>C30+C29+C26+C25+C24+C23+C22+C21+C20+C19+C16+C15+C14+C11+C10+C7+C6</f>
        <v>72.131438230114</v>
      </c>
    </row>
    <row r="33" spans="2:3" ht="17.25" thickBot="1" x14ac:dyDescent="0.25">
      <c r="B33" s="17"/>
      <c r="C33" s="10"/>
    </row>
    <row r="34" spans="2:3" ht="17.25" thickBot="1" x14ac:dyDescent="0.25">
      <c r="B34" s="16" t="s">
        <v>23</v>
      </c>
      <c r="C34" s="10"/>
    </row>
    <row r="35" spans="2:3" ht="39" thickBot="1" x14ac:dyDescent="0.25">
      <c r="B35" s="7" t="s">
        <v>82</v>
      </c>
      <c r="C35" s="37">
        <f>(C14+C19+C20+C21+C22+C23+C24+C25+C26+C30)/83500</f>
        <v>5.311265801905868E-4</v>
      </c>
    </row>
    <row r="36" spans="2:3" ht="14.25" customHeight="1" x14ac:dyDescent="0.2">
      <c r="B36" s="5"/>
      <c r="C36" s="38"/>
    </row>
    <row r="37" spans="2:3" ht="15" customHeight="1" thickBot="1" x14ac:dyDescent="0.25">
      <c r="B37" s="7"/>
      <c r="C37" s="39"/>
    </row>
    <row r="38" spans="2:3" ht="39" thickBot="1" x14ac:dyDescent="0.25">
      <c r="B38" s="7" t="s">
        <v>55</v>
      </c>
      <c r="C38" s="27">
        <f>(C32/C40/1000)*1000</f>
        <v>7.4270208941456476E-4</v>
      </c>
    </row>
    <row r="39" spans="2:3" ht="15" customHeight="1" thickBot="1" x14ac:dyDescent="0.25">
      <c r="B39" s="7"/>
      <c r="C39" s="10"/>
    </row>
    <row r="40" spans="2:3" ht="15" customHeight="1" thickBot="1" x14ac:dyDescent="0.25">
      <c r="B40" s="7" t="s">
        <v>24</v>
      </c>
      <c r="C40" s="21">
        <v>97120.284510000012</v>
      </c>
    </row>
  </sheetData>
  <mergeCells count="1">
    <mergeCell ref="C35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19</vt:i4>
      </vt:variant>
    </vt:vector>
  </HeadingPairs>
  <TitlesOfParts>
    <vt:vector size="19" baseType="lpstr">
      <vt:lpstr>נספח 1</vt:lpstr>
      <vt:lpstr>נספח 2</vt:lpstr>
      <vt:lpstr>נספח 3</vt:lpstr>
      <vt:lpstr>אקסלנס גמל</vt:lpstr>
      <vt:lpstr>אקסלנס גמל 15%</vt:lpstr>
      <vt:lpstr>אקסלנס גמל 50%</vt:lpstr>
      <vt:lpstr>אקסלנס גמל מניות</vt:lpstr>
      <vt:lpstr>אקסלנס גמל אג"ח עד 20% מניות</vt:lpstr>
      <vt:lpstr>אקסלנס גמל אג"ח קונצרני עד 20% </vt:lpstr>
      <vt:lpstr>אקסלנס גמל יסודות</vt:lpstr>
      <vt:lpstr>אקסלנס גמל שקלי</vt:lpstr>
      <vt:lpstr>אקסלנס גמל צמוד מדד</vt:lpstr>
      <vt:lpstr>אקסלנס גמל מטח</vt:lpstr>
      <vt:lpstr>אקסלנס גמל חו"ל</vt:lpstr>
      <vt:lpstr>אקסלנס גמל מחקה מדדים 2575</vt:lpstr>
      <vt:lpstr>אקסלנס גמל מחקה מדדי אגח</vt:lpstr>
      <vt:lpstr>אקסלנס גמל מחקה מדדים</vt:lpstr>
      <vt:lpstr>אקסלנס גמל מחקה מדדי מניות</vt:lpstr>
      <vt:lpstr>גיליון15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2015-08-02T06:21:35Z</dcterms:modified>
</cp:coreProperties>
</file>